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ntypsklasser\Special 6mR\"/>
    </mc:Choice>
  </mc:AlternateContent>
  <xr:revisionPtr revIDLastSave="0" documentId="13_ncr:1_{60958297-4376-4ABF-99A4-C9F4EFFD8FC7}" xr6:coauthVersionLast="43" xr6:coauthVersionMax="43" xr10:uidLastSave="{00000000-0000-0000-0000-000000000000}"/>
  <bookViews>
    <workbookView xWindow="-110" yWindow="-110" windowWidth="19420" windowHeight="10420" xr2:uid="{7C8ECB38-0628-44DD-BE84-2B96A9885240}"/>
  </bookViews>
  <sheets>
    <sheet name="Mall (2)" sheetId="1" r:id="rId1"/>
  </sheets>
  <definedNames>
    <definedName name="_xlnm.Print_Area" localSheetId="0">'Mall (2)'!$A$1:$K$54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6" i="1"/>
  <c r="J7" i="1"/>
  <c r="L10" i="1"/>
  <c r="L12" i="1"/>
  <c r="B13" i="1"/>
  <c r="L13" i="1"/>
  <c r="J15" i="1"/>
  <c r="L15" i="1"/>
  <c r="J16" i="1"/>
  <c r="L16" i="1"/>
  <c r="C24" i="1"/>
  <c r="D24" i="1"/>
  <c r="D25" i="1"/>
  <c r="C28" i="1"/>
  <c r="I28" i="1"/>
  <c r="D29" i="1"/>
  <c r="I29" i="1"/>
  <c r="I30" i="1"/>
  <c r="I31" i="1"/>
  <c r="C32" i="1"/>
  <c r="I32" i="1"/>
  <c r="D33" i="1"/>
  <c r="D35" i="1"/>
  <c r="E35" i="1"/>
  <c r="E36" i="1"/>
  <c r="C39" i="1"/>
  <c r="C42" i="1"/>
  <c r="D43" i="1"/>
  <c r="E44" i="1"/>
  <c r="E45" i="1"/>
  <c r="C49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<sst xmlns="http://schemas.openxmlformats.org/spreadsheetml/2006/main" count="76" uniqueCount="71">
  <si>
    <t>Divide by 2.37 = RATING =</t>
  </si>
  <si>
    <t>Total of Measurements</t>
  </si>
  <si>
    <t xml:space="preserve">  S</t>
  </si>
  <si>
    <r>
      <t xml:space="preserve">Subtract (1/3 sum) FREEBOARD, F, </t>
    </r>
    <r>
      <rPr>
        <sz val="10"/>
        <rFont val="Arial"/>
        <family val="2"/>
      </rPr>
      <t>max</t>
    </r>
  </si>
  <si>
    <t>Sum of Freeboards</t>
  </si>
  <si>
    <r>
      <t>Add (Mean Freeboard Stern 0 and 0</t>
    </r>
    <r>
      <rPr>
        <sz val="6"/>
        <rFont val="Arial"/>
        <family val="2"/>
      </rPr>
      <t>2</t>
    </r>
  </si>
  <si>
    <t>Add (Mean Freeboard Midship D</t>
  </si>
  <si>
    <t>Add (Mean Freeboard Bow 0</t>
  </si>
  <si>
    <t>Add to find sum of measurements</t>
  </si>
  <si>
    <t>2d</t>
  </si>
  <si>
    <t>Add d</t>
  </si>
  <si>
    <t>d Starboard</t>
  </si>
  <si>
    <r>
      <t>Subtract (Chain d</t>
    </r>
    <r>
      <rPr>
        <sz val="10"/>
        <rFont val="Arial"/>
        <family val="2"/>
      </rPr>
      <t xml:space="preserve"> to d</t>
    </r>
    <r>
      <rPr>
        <sz val="6"/>
        <rFont val="Arial"/>
        <family val="2"/>
      </rPr>
      <t>1</t>
    </r>
    <r>
      <rPr>
        <sz val="10"/>
        <rFont val="Arial"/>
        <family val="2"/>
      </rPr>
      <t xml:space="preserve"> Starboard</t>
    </r>
  </si>
  <si>
    <r>
      <t>Subtract (Skin d to d</t>
    </r>
    <r>
      <rPr>
        <sz val="6"/>
        <rFont val="Arial"/>
        <family val="2"/>
      </rPr>
      <t>1</t>
    </r>
    <r>
      <rPr>
        <sz val="10"/>
        <rFont val="Arial"/>
        <family val="2"/>
      </rPr>
      <t xml:space="preserve"> Starboard</t>
    </r>
  </si>
  <si>
    <t>d Port</t>
  </si>
  <si>
    <r>
      <t>Subtract (Chain d</t>
    </r>
    <r>
      <rPr>
        <sz val="10"/>
        <rFont val="Arial"/>
        <family val="2"/>
      </rPr>
      <t xml:space="preserve"> to d</t>
    </r>
    <r>
      <rPr>
        <sz val="6"/>
        <rFont val="Arial"/>
        <family val="2"/>
      </rPr>
      <t>1</t>
    </r>
    <r>
      <rPr>
        <sz val="10"/>
        <rFont val="Arial"/>
        <family val="2"/>
      </rPr>
      <t xml:space="preserve"> Port</t>
    </r>
  </si>
  <si>
    <r>
      <t>Subtract (Skin d to d</t>
    </r>
    <r>
      <rPr>
        <sz val="6"/>
        <rFont val="Arial"/>
        <family val="2"/>
      </rPr>
      <t>1</t>
    </r>
    <r>
      <rPr>
        <sz val="10"/>
        <rFont val="Arial"/>
        <family val="2"/>
      </rPr>
      <t xml:space="preserve"> Port</t>
    </r>
  </si>
  <si>
    <t>Displ. Penalty</t>
  </si>
  <si>
    <t>Correct length, L</t>
  </si>
  <si>
    <t xml:space="preserve"> </t>
  </si>
  <si>
    <r>
      <t>Add any penalty at 0</t>
    </r>
    <r>
      <rPr>
        <sz val="6"/>
        <rFont val="Arial"/>
        <family val="2"/>
      </rPr>
      <t>2</t>
    </r>
  </si>
  <si>
    <t>Add 1/3 0 at Stern,  minimum 0.200</t>
  </si>
  <si>
    <r>
      <t xml:space="preserve">  </t>
    </r>
    <r>
      <rPr>
        <b/>
        <sz val="10"/>
        <rFont val="Arial"/>
        <family val="2"/>
      </rPr>
      <t>S</t>
    </r>
  </si>
  <si>
    <t>0 at Stern</t>
  </si>
  <si>
    <t>Sail Area for Rating = S =</t>
  </si>
  <si>
    <t>Subtract (Twice Vertical Height at Stern</t>
  </si>
  <si>
    <t>Foretriangle Total x 0.85 =</t>
  </si>
  <si>
    <t>Girth at Stern</t>
  </si>
  <si>
    <t>Foretriangle Total =</t>
  </si>
  <si>
    <t>Add 1,5*0 at Bow,(min 0.270)</t>
  </si>
  <si>
    <t>Mainsail =</t>
  </si>
  <si>
    <t>0 at Bow</t>
  </si>
  <si>
    <t>Subtract (Twice Vertical Height at Bow</t>
  </si>
  <si>
    <t>B =</t>
  </si>
  <si>
    <t>Girth at Bow</t>
  </si>
  <si>
    <t>A =</t>
  </si>
  <si>
    <t>Measured Length</t>
  </si>
  <si>
    <t>J =</t>
  </si>
  <si>
    <t>Subtract Total Overhang</t>
  </si>
  <si>
    <t>I =</t>
  </si>
  <si>
    <t>Areas of Sails</t>
  </si>
  <si>
    <r>
      <t>Add (Overhang Aft to L</t>
    </r>
    <r>
      <rPr>
        <sz val="6"/>
        <rFont val="Arial"/>
        <family val="2"/>
      </rPr>
      <t>1</t>
    </r>
  </si>
  <si>
    <r>
      <t>Add (Overhang Forward to L</t>
    </r>
    <r>
      <rPr>
        <sz val="6"/>
        <rFont val="Arial"/>
        <family val="2"/>
      </rPr>
      <t>1</t>
    </r>
  </si>
  <si>
    <t>Overall Length</t>
  </si>
  <si>
    <t>aft position of ballast inside</t>
  </si>
  <si>
    <t>Stamp of Authority</t>
  </si>
  <si>
    <t xml:space="preserve">Approximate weight of, and fore and </t>
  </si>
  <si>
    <t xml:space="preserve">Measurer:  </t>
  </si>
  <si>
    <t>kg</t>
  </si>
  <si>
    <t>Minimum weight required by Rule</t>
  </si>
  <si>
    <t>Validity confirmed by</t>
  </si>
  <si>
    <t>Minimum Displ. for Zero penalty [m3]</t>
  </si>
  <si>
    <t>This certificate is dated</t>
  </si>
  <si>
    <t>Weight by weighing</t>
  </si>
  <si>
    <t>Supersedes former certificate, dated</t>
  </si>
  <si>
    <t xml:space="preserve">  Swedish Sailing Federation</t>
  </si>
  <si>
    <t>Valid until</t>
  </si>
  <si>
    <t>Tumble Home</t>
  </si>
  <si>
    <t>Beam Extreme</t>
  </si>
  <si>
    <t>Owners adress</t>
  </si>
  <si>
    <t>Owner</t>
  </si>
  <si>
    <t>Water Line Length</t>
  </si>
  <si>
    <t>Builing Year</t>
  </si>
  <si>
    <t>Builder</t>
  </si>
  <si>
    <t xml:space="preserve"> (Overhang Aft to L</t>
  </si>
  <si>
    <t>Designer</t>
  </si>
  <si>
    <t>Add (Overhang Forward to L</t>
  </si>
  <si>
    <t>National Letters and Sail Number</t>
  </si>
  <si>
    <t>Yacht Name</t>
  </si>
  <si>
    <t>Rating Certificate</t>
  </si>
  <si>
    <t xml:space="preserve">INTERNATIONAL  SIX METRE CLASS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</si>
</sst>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 applyFill="0"/>
  </cellStyleXfs>
  <cellXfs count="90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2" xfId="0" applyNumberForma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64" fontId="0" fillId="0" borderId="4" xfId="0" applyNumberFormat="1" applyBorder="1" applyAlignment="1">
      <alignment horizontal="right" indent="2"/>
    </xf>
    <xf numFmtId="164" fontId="0" fillId="0" borderId="5" xfId="0" applyNumberFormat="1" applyBorder="1" applyAlignment="1">
      <alignment horizontal="left" indent="1"/>
    </xf>
    <xf numFmtId="164" fontId="0" fillId="0" borderId="6" xfId="0" applyNumberForma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164" fontId="0" fillId="0" borderId="8" xfId="0" applyNumberFormat="1" applyBorder="1" applyAlignment="1">
      <alignment horizontal="left" indent="1"/>
    </xf>
    <xf numFmtId="164" fontId="0" fillId="0" borderId="9" xfId="0" applyNumberFormat="1" applyBorder="1" applyAlignment="1">
      <alignment horizontal="left" indent="1"/>
    </xf>
    <xf numFmtId="49" fontId="3" fillId="0" borderId="7" xfId="0" applyNumberFormat="1" applyFont="1" applyBorder="1" applyAlignment="1">
      <alignment horizontal="left" indent="1"/>
    </xf>
    <xf numFmtId="164" fontId="0" fillId="0" borderId="10" xfId="0" applyNumberFormat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2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left" indent="2"/>
    </xf>
    <xf numFmtId="0" fontId="0" fillId="0" borderId="4" xfId="0" applyBorder="1" applyAlignment="1">
      <alignment horizontal="right" indent="2"/>
    </xf>
    <xf numFmtId="0" fontId="0" fillId="0" borderId="11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3" xfId="0" applyBorder="1" applyAlignment="1">
      <alignment horizontal="right" indent="2"/>
    </xf>
    <xf numFmtId="0" fontId="0" fillId="0" borderId="13" xfId="0" applyBorder="1" applyAlignment="1">
      <alignment horizontal="left" indent="1"/>
    </xf>
    <xf numFmtId="164" fontId="0" fillId="0" borderId="14" xfId="0" applyNumberFormat="1" applyBorder="1" applyAlignment="1">
      <alignment horizontal="right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16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2" fillId="0" borderId="7" xfId="0" applyFont="1" applyBorder="1" applyAlignment="1">
      <alignment horizontal="left" wrapText="1" indent="1"/>
    </xf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left" indent="1"/>
    </xf>
    <xf numFmtId="0" fontId="0" fillId="0" borderId="0" xfId="0" applyBorder="1" applyAlignment="1">
      <alignment horizontal="right"/>
    </xf>
    <xf numFmtId="164" fontId="0" fillId="0" borderId="16" xfId="0" applyNumberForma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right" indent="2"/>
    </xf>
    <xf numFmtId="164" fontId="0" fillId="0" borderId="18" xfId="0" applyNumberForma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49" fontId="0" fillId="0" borderId="21" xfId="0" applyNumberFormat="1" applyBorder="1" applyAlignment="1">
      <alignment horizontal="left" vertical="top" wrapText="1" indent="1"/>
    </xf>
    <xf numFmtId="49" fontId="0" fillId="0" borderId="15" xfId="0" applyNumberFormat="1" applyBorder="1" applyAlignment="1">
      <alignment horizontal="left" vertical="top" wrapText="1" indent="1"/>
    </xf>
    <xf numFmtId="49" fontId="0" fillId="0" borderId="5" xfId="0" applyNumberFormat="1" applyBorder="1" applyAlignment="1">
      <alignment horizontal="left" vertical="top" wrapText="1" indent="1"/>
    </xf>
    <xf numFmtId="0" fontId="3" fillId="0" borderId="22" xfId="0" applyFont="1" applyBorder="1" applyAlignment="1">
      <alignment horizontal="left" indent="1"/>
    </xf>
    <xf numFmtId="49" fontId="5" fillId="0" borderId="1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left" vertical="top" wrapText="1" indent="1"/>
    </xf>
    <xf numFmtId="49" fontId="0" fillId="0" borderId="24" xfId="0" applyNumberFormat="1" applyBorder="1" applyAlignment="1">
      <alignment horizontal="left" vertical="top" wrapText="1" indent="1"/>
    </xf>
    <xf numFmtId="49" fontId="0" fillId="0" borderId="25" xfId="0" applyNumberFormat="1" applyBorder="1" applyAlignment="1">
      <alignment horizontal="left" vertical="top" wrapText="1" indent="1"/>
    </xf>
    <xf numFmtId="0" fontId="3" fillId="0" borderId="26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indent="1"/>
    </xf>
    <xf numFmtId="0" fontId="0" fillId="0" borderId="21" xfId="0" applyBorder="1" applyAlignment="1">
      <alignment horizontal="left"/>
    </xf>
    <xf numFmtId="1" fontId="0" fillId="0" borderId="15" xfId="0" applyNumberFormat="1" applyBorder="1" applyAlignment="1">
      <alignment horizontal="right"/>
    </xf>
    <xf numFmtId="164" fontId="0" fillId="0" borderId="15" xfId="0" applyNumberFormat="1" applyBorder="1" applyAlignment="1">
      <alignment horizontal="left" inden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left" indent="1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0" fillId="2" borderId="11" xfId="0" applyFill="1" applyBorder="1" applyAlignment="1">
      <alignment horizontal="left" indent="1"/>
    </xf>
    <xf numFmtId="0" fontId="0" fillId="2" borderId="27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13" xfId="0" applyFill="1" applyBorder="1" applyAlignment="1">
      <alignment horizontal="left" indent="1"/>
    </xf>
    <xf numFmtId="0" fontId="0" fillId="2" borderId="13" xfId="0" applyFill="1" applyBorder="1" applyAlignment="1">
      <alignment horizontal="left" indent="1"/>
    </xf>
    <xf numFmtId="0" fontId="5" fillId="2" borderId="3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/>
    </xf>
    <xf numFmtId="164" fontId="0" fillId="2" borderId="9" xfId="0" applyNumberFormat="1" applyFill="1" applyBorder="1" applyAlignment="1">
      <alignment horizontal="left" indent="1"/>
    </xf>
    <xf numFmtId="164" fontId="0" fillId="2" borderId="6" xfId="0" applyNumberFormat="1" applyFill="1" applyBorder="1" applyAlignment="1">
      <alignment horizontal="left" indent="1"/>
    </xf>
    <xf numFmtId="164" fontId="0" fillId="2" borderId="15" xfId="0" applyNumberFormat="1" applyFill="1" applyBorder="1" applyAlignment="1">
      <alignment horizontal="left" indent="1"/>
    </xf>
    <xf numFmtId="1" fontId="0" fillId="2" borderId="15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51</xdr:row>
      <xdr:rowOff>19050</xdr:rowOff>
    </xdr:from>
    <xdr:to>
      <xdr:col>0</xdr:col>
      <xdr:colOff>190500</xdr:colOff>
      <xdr:row>52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8155222-6884-445F-879B-BCC6CBE69A5E}"/>
            </a:ext>
          </a:extLst>
        </xdr:cNvPr>
        <xdr:cNvGrpSpPr>
          <a:grpSpLocks/>
        </xdr:cNvGrpSpPr>
      </xdr:nvGrpSpPr>
      <xdr:grpSpPr bwMode="auto">
        <a:xfrm>
          <a:off x="107950" y="8534400"/>
          <a:ext cx="82550" cy="146050"/>
          <a:chOff x="76" y="1395"/>
          <a:chExt cx="9" cy="15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666B6380-C040-47A2-80A3-B0CA6C32D2B7}"/>
              </a:ext>
            </a:extLst>
          </xdr:cNvPr>
          <xdr:cNvSpPr>
            <a:spLocks noChangeShapeType="1"/>
          </xdr:cNvSpPr>
        </xdr:nvSpPr>
        <xdr:spPr bwMode="auto">
          <a:xfrm>
            <a:off x="79" y="1402"/>
            <a:ext cx="3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3F615A79-31E9-4CDA-9191-5065F11B1787}"/>
              </a:ext>
            </a:extLst>
          </xdr:cNvPr>
          <xdr:cNvSpPr>
            <a:spLocks noChangeShapeType="1"/>
          </xdr:cNvSpPr>
        </xdr:nvSpPr>
        <xdr:spPr bwMode="auto">
          <a:xfrm flipV="1">
            <a:off x="82" y="1395"/>
            <a:ext cx="3" cy="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9E3EAC83-CDDD-4BFC-8722-62B6D2E4FFD7}"/>
              </a:ext>
            </a:extLst>
          </xdr:cNvPr>
          <xdr:cNvSpPr>
            <a:spLocks noChangeShapeType="1"/>
          </xdr:cNvSpPr>
        </xdr:nvSpPr>
        <xdr:spPr bwMode="auto">
          <a:xfrm flipH="1">
            <a:off x="76" y="1402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107950</xdr:colOff>
      <xdr:row>31</xdr:row>
      <xdr:rowOff>19050</xdr:rowOff>
    </xdr:from>
    <xdr:to>
      <xdr:col>6</xdr:col>
      <xdr:colOff>190500</xdr:colOff>
      <xdr:row>32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670C294-9091-4205-9F93-4F701C115BAB}"/>
            </a:ext>
          </a:extLst>
        </xdr:cNvPr>
        <xdr:cNvGrpSpPr>
          <a:grpSpLocks/>
        </xdr:cNvGrpSpPr>
      </xdr:nvGrpSpPr>
      <xdr:grpSpPr bwMode="auto">
        <a:xfrm>
          <a:off x="6038850" y="5314950"/>
          <a:ext cx="82550" cy="146050"/>
          <a:chOff x="76" y="1395"/>
          <a:chExt cx="9" cy="15"/>
        </a:xfrm>
      </xdr:grpSpPr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5C556591-5C50-4C52-83F8-59767BADCA97}"/>
              </a:ext>
            </a:extLst>
          </xdr:cNvPr>
          <xdr:cNvSpPr>
            <a:spLocks noChangeShapeType="1"/>
          </xdr:cNvSpPr>
        </xdr:nvSpPr>
        <xdr:spPr bwMode="auto">
          <a:xfrm>
            <a:off x="79" y="1402"/>
            <a:ext cx="3" cy="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8BE2445A-9307-40BF-B9DF-B5F7A8FBD7B0}"/>
              </a:ext>
            </a:extLst>
          </xdr:cNvPr>
          <xdr:cNvSpPr>
            <a:spLocks noChangeShapeType="1"/>
          </xdr:cNvSpPr>
        </xdr:nvSpPr>
        <xdr:spPr bwMode="auto">
          <a:xfrm flipV="1">
            <a:off x="82" y="1395"/>
            <a:ext cx="3" cy="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3C2BD1D0-8FA4-4D37-82DB-15209D955DD6}"/>
              </a:ext>
            </a:extLst>
          </xdr:cNvPr>
          <xdr:cNvSpPr>
            <a:spLocks noChangeShapeType="1"/>
          </xdr:cNvSpPr>
        </xdr:nvSpPr>
        <xdr:spPr bwMode="auto">
          <a:xfrm flipH="1">
            <a:off x="76" y="1402"/>
            <a:ext cx="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0F601-7197-4656-BA7B-201D25A1F65C}">
  <dimension ref="A1:O175"/>
  <sheetViews>
    <sheetView tabSelected="1" zoomScaleNormal="100" zoomScaleSheetLayoutView="100" workbookViewId="0">
      <selection activeCell="I1" sqref="I1"/>
    </sheetView>
  </sheetViews>
  <sheetFormatPr defaultColWidth="7.1796875" defaultRowHeight="12.5" x14ac:dyDescent="0.25"/>
  <cols>
    <col min="1" max="1" width="37.1796875" style="1" bestFit="1" customWidth="1"/>
    <col min="2" max="2" width="15.1796875" style="1" customWidth="1"/>
    <col min="3" max="4" width="9.26953125" style="1" bestFit="1" customWidth="1"/>
    <col min="5" max="5" width="13.81640625" style="1" bestFit="1" customWidth="1"/>
    <col min="6" max="6" width="0.1796875" style="1" customWidth="1"/>
    <col min="7" max="7" width="33.1796875" style="1" bestFit="1" customWidth="1"/>
    <col min="8" max="8" width="9.1796875" style="1"/>
    <col min="9" max="9" width="10.453125" style="1" bestFit="1" customWidth="1"/>
    <col min="10" max="10" width="11" style="2" bestFit="1" customWidth="1"/>
    <col min="11" max="11" width="9.1796875" style="1"/>
    <col min="12" max="12" width="14.453125" style="1" bestFit="1" customWidth="1"/>
    <col min="13" max="13" width="14.26953125" style="1" bestFit="1" customWidth="1"/>
    <col min="14" max="16384" width="7.1796875" style="1"/>
  </cols>
  <sheetData>
    <row r="1" spans="1:13" ht="20" x14ac:dyDescent="0.4">
      <c r="A1" s="77" t="s">
        <v>70</v>
      </c>
      <c r="B1" s="77"/>
      <c r="C1" s="77"/>
      <c r="D1" s="77"/>
      <c r="E1" s="77"/>
      <c r="F1" s="76"/>
    </row>
    <row r="2" spans="1:13" ht="16.5" customHeight="1" thickBot="1" x14ac:dyDescent="0.45">
      <c r="A2" s="75" t="s">
        <v>69</v>
      </c>
      <c r="B2" s="75"/>
      <c r="C2" s="75"/>
      <c r="D2" s="75"/>
      <c r="E2" s="75"/>
      <c r="F2" s="74"/>
    </row>
    <row r="3" spans="1:13" ht="18.75" customHeight="1" thickTop="1" x14ac:dyDescent="0.3">
      <c r="A3" s="44" t="s">
        <v>68</v>
      </c>
      <c r="B3" s="78"/>
      <c r="C3" s="78"/>
      <c r="D3" s="78"/>
      <c r="E3" s="78"/>
      <c r="F3" s="79"/>
      <c r="G3" s="44" t="s">
        <v>43</v>
      </c>
      <c r="H3" s="24"/>
      <c r="I3" s="73"/>
      <c r="J3" s="73">
        <f>SUM(D21)</f>
        <v>0</v>
      </c>
      <c r="K3" s="72"/>
    </row>
    <row r="4" spans="1:13" ht="13" x14ac:dyDescent="0.3">
      <c r="A4" s="15" t="s">
        <v>67</v>
      </c>
      <c r="B4" s="80"/>
      <c r="C4" s="80"/>
      <c r="D4" s="80"/>
      <c r="E4" s="80"/>
      <c r="F4" s="81"/>
      <c r="G4" s="21" t="s">
        <v>66</v>
      </c>
      <c r="H4" s="5"/>
      <c r="I4" s="85">
        <v>0</v>
      </c>
      <c r="J4" s="17"/>
      <c r="K4" s="29"/>
    </row>
    <row r="5" spans="1:13" ht="13" x14ac:dyDescent="0.3">
      <c r="A5" s="15" t="s">
        <v>65</v>
      </c>
      <c r="B5" s="80"/>
      <c r="C5" s="80"/>
      <c r="D5" s="80"/>
      <c r="E5" s="80"/>
      <c r="F5" s="81"/>
      <c r="G5" s="21" t="s">
        <v>64</v>
      </c>
      <c r="H5" s="5"/>
      <c r="I5" s="85">
        <v>0</v>
      </c>
      <c r="J5" s="17"/>
      <c r="K5" s="29"/>
    </row>
    <row r="6" spans="1:13" ht="13" x14ac:dyDescent="0.3">
      <c r="A6" s="15" t="s">
        <v>63</v>
      </c>
      <c r="B6" s="80"/>
      <c r="C6" s="80"/>
      <c r="D6" s="80"/>
      <c r="E6" s="80"/>
      <c r="F6" s="81"/>
      <c r="G6" s="21" t="s">
        <v>38</v>
      </c>
      <c r="H6" s="5"/>
      <c r="I6" s="17"/>
      <c r="J6" s="14">
        <f>SUM(I4:I5)</f>
        <v>0</v>
      </c>
      <c r="K6" s="29"/>
    </row>
    <row r="7" spans="1:13" ht="13" x14ac:dyDescent="0.3">
      <c r="A7" s="15" t="s">
        <v>62</v>
      </c>
      <c r="B7" s="80"/>
      <c r="C7" s="80"/>
      <c r="D7" s="80"/>
      <c r="E7" s="80"/>
      <c r="F7" s="81"/>
      <c r="G7" s="21" t="s">
        <v>61</v>
      </c>
      <c r="H7" s="5"/>
      <c r="I7" s="14"/>
      <c r="J7" s="14">
        <f>SUM(J3-J6)</f>
        <v>0</v>
      </c>
      <c r="K7" s="66"/>
    </row>
    <row r="8" spans="1:13" ht="13" x14ac:dyDescent="0.3">
      <c r="A8" s="15" t="s">
        <v>60</v>
      </c>
      <c r="B8" s="80"/>
      <c r="C8" s="80"/>
      <c r="D8" s="80"/>
      <c r="E8" s="80"/>
      <c r="F8" s="82"/>
      <c r="G8" s="21"/>
      <c r="H8" s="5"/>
      <c r="I8" s="6"/>
      <c r="J8" s="6"/>
      <c r="K8" s="29"/>
    </row>
    <row r="9" spans="1:13" ht="13" x14ac:dyDescent="0.3">
      <c r="A9" s="15" t="s">
        <v>59</v>
      </c>
      <c r="B9" s="80"/>
      <c r="C9" s="80"/>
      <c r="D9" s="80"/>
      <c r="E9" s="80"/>
      <c r="F9" s="81"/>
      <c r="G9" s="21"/>
      <c r="H9" s="5"/>
      <c r="I9" s="6"/>
      <c r="J9" s="6"/>
      <c r="K9" s="29"/>
    </row>
    <row r="10" spans="1:13" ht="13.5" thickBot="1" x14ac:dyDescent="0.35">
      <c r="A10" s="11"/>
      <c r="B10" s="71"/>
      <c r="C10" s="71"/>
      <c r="D10" s="71"/>
      <c r="E10" s="71"/>
      <c r="F10" s="70"/>
      <c r="G10" s="15" t="s">
        <v>58</v>
      </c>
      <c r="H10" s="34"/>
      <c r="I10" s="59"/>
      <c r="J10" s="87">
        <v>0</v>
      </c>
      <c r="K10" s="66"/>
      <c r="L10" s="1">
        <f>SUM(J10/100*2)</f>
        <v>0</v>
      </c>
    </row>
    <row r="11" spans="1:13" ht="14" thickTop="1" thickBot="1" x14ac:dyDescent="0.35">
      <c r="A11" s="7"/>
      <c r="B11" s="5"/>
      <c r="C11" s="5"/>
      <c r="D11" s="5"/>
      <c r="E11" s="5"/>
      <c r="F11" s="5"/>
      <c r="G11" s="15"/>
      <c r="H11" s="5"/>
      <c r="I11" s="6"/>
      <c r="J11" s="6"/>
      <c r="K11" s="29"/>
    </row>
    <row r="12" spans="1:13" ht="13.5" thickTop="1" x14ac:dyDescent="0.3">
      <c r="A12" s="69"/>
      <c r="B12" s="68"/>
      <c r="C12" s="68"/>
      <c r="D12" s="68"/>
      <c r="E12" s="67"/>
      <c r="F12" s="5"/>
      <c r="G12" s="15" t="s">
        <v>57</v>
      </c>
      <c r="H12" s="34"/>
      <c r="I12" s="59"/>
      <c r="J12" s="87">
        <v>0</v>
      </c>
      <c r="K12" s="66"/>
      <c r="L12" s="1">
        <f>SUM(J12-L10)</f>
        <v>0</v>
      </c>
    </row>
    <row r="13" spans="1:13" ht="13" x14ac:dyDescent="0.3">
      <c r="A13" s="56" t="s">
        <v>56</v>
      </c>
      <c r="B13" s="63">
        <f>B15+731</f>
        <v>731</v>
      </c>
      <c r="C13" s="61" t="s">
        <v>55</v>
      </c>
      <c r="D13" s="61"/>
      <c r="E13" s="60"/>
      <c r="F13" s="5"/>
      <c r="G13" s="15"/>
      <c r="H13" s="5"/>
      <c r="I13" s="6"/>
      <c r="J13" s="6"/>
      <c r="K13" s="29"/>
      <c r="L13" s="1">
        <f>IF(L12&gt;0,L12*3,0)</f>
        <v>0</v>
      </c>
    </row>
    <row r="14" spans="1:13" ht="13" x14ac:dyDescent="0.3">
      <c r="A14" s="56" t="s">
        <v>54</v>
      </c>
      <c r="B14" s="63">
        <v>0</v>
      </c>
      <c r="C14" s="65"/>
      <c r="D14" s="65"/>
      <c r="E14" s="64"/>
      <c r="F14" s="5"/>
      <c r="G14" s="15" t="s">
        <v>53</v>
      </c>
      <c r="H14" s="34"/>
      <c r="I14" s="59"/>
      <c r="J14" s="88">
        <v>0</v>
      </c>
      <c r="K14" s="57" t="s">
        <v>48</v>
      </c>
      <c r="M14" s="58"/>
    </row>
    <row r="15" spans="1:13" ht="13" x14ac:dyDescent="0.3">
      <c r="A15" s="56" t="s">
        <v>52</v>
      </c>
      <c r="B15" s="63">
        <v>0</v>
      </c>
      <c r="C15" s="61"/>
      <c r="D15" s="61"/>
      <c r="E15" s="60"/>
      <c r="F15" s="5"/>
      <c r="G15" s="15" t="s">
        <v>51</v>
      </c>
      <c r="H15" s="5"/>
      <c r="I15" s="6"/>
      <c r="J15" s="58">
        <f>POWER(SUM(0.2*J7+0.15),3)*1000</f>
        <v>3.375</v>
      </c>
      <c r="K15" s="57" t="s">
        <v>48</v>
      </c>
      <c r="L15" s="2">
        <f>(POWER(((J14/1000)/1.025),1/3)-0.15)/0.2</f>
        <v>-0.74999999999999989</v>
      </c>
    </row>
    <row r="16" spans="1:13" ht="13" x14ac:dyDescent="0.3">
      <c r="A16" s="56" t="s">
        <v>50</v>
      </c>
      <c r="B16" s="62"/>
      <c r="C16" s="61"/>
      <c r="D16" s="61"/>
      <c r="E16" s="60"/>
      <c r="F16" s="5"/>
      <c r="G16" s="15" t="s">
        <v>49</v>
      </c>
      <c r="H16" s="34"/>
      <c r="I16" s="59"/>
      <c r="J16" s="58">
        <f>POWER(SUM(0.2*J7+0.15),3)*1000*1.025</f>
        <v>3.4593749999999996</v>
      </c>
      <c r="K16" s="57" t="s">
        <v>48</v>
      </c>
      <c r="L16" s="2">
        <f>SUM(J7-L15)</f>
        <v>0.74999999999999989</v>
      </c>
    </row>
    <row r="17" spans="1:15" ht="12.75" customHeight="1" x14ac:dyDescent="0.25">
      <c r="A17" s="31"/>
      <c r="B17" s="5"/>
      <c r="C17" s="5"/>
      <c r="D17" s="5"/>
      <c r="E17" s="29"/>
      <c r="F17" s="5"/>
      <c r="G17" s="31"/>
      <c r="H17" s="5"/>
      <c r="I17" s="6"/>
      <c r="J17" s="6"/>
      <c r="K17" s="29"/>
    </row>
    <row r="18" spans="1:15" ht="12.75" customHeight="1" x14ac:dyDescent="0.3">
      <c r="A18" s="56" t="s">
        <v>47</v>
      </c>
      <c r="B18" s="5"/>
      <c r="C18" s="5"/>
      <c r="D18" s="5"/>
      <c r="E18" s="29"/>
      <c r="G18" s="55" t="s">
        <v>46</v>
      </c>
      <c r="H18" s="54"/>
      <c r="I18" s="53"/>
      <c r="J18" s="53"/>
      <c r="K18" s="52"/>
    </row>
    <row r="19" spans="1:15" ht="12.75" customHeight="1" thickBot="1" x14ac:dyDescent="0.35">
      <c r="A19" s="83" t="s">
        <v>19</v>
      </c>
      <c r="B19" s="84"/>
      <c r="C19" s="51" t="s">
        <v>45</v>
      </c>
      <c r="D19" s="51"/>
      <c r="E19" s="50"/>
      <c r="F19" s="45"/>
      <c r="G19" s="49" t="s">
        <v>44</v>
      </c>
      <c r="H19" s="48"/>
      <c r="I19" s="47"/>
      <c r="J19" s="47"/>
      <c r="K19" s="46"/>
    </row>
    <row r="20" spans="1:15" ht="13.5" thickTop="1" thickBot="1" x14ac:dyDescent="0.3">
      <c r="A20" s="4"/>
      <c r="C20" s="45"/>
      <c r="D20" s="5"/>
      <c r="E20" s="5"/>
      <c r="F20" s="5"/>
      <c r="G20" s="21"/>
      <c r="H20" s="6"/>
      <c r="I20" s="5"/>
      <c r="J20" s="6"/>
      <c r="K20" s="29"/>
    </row>
    <row r="21" spans="1:15" ht="13.5" thickTop="1" x14ac:dyDescent="0.3">
      <c r="A21" s="44" t="s">
        <v>43</v>
      </c>
      <c r="B21" s="24"/>
      <c r="C21" s="43"/>
      <c r="D21" s="42">
        <v>0</v>
      </c>
      <c r="E21" s="41"/>
      <c r="F21" s="5"/>
      <c r="G21" s="31"/>
      <c r="H21" s="6"/>
      <c r="I21" s="5"/>
      <c r="J21" s="6"/>
      <c r="K21" s="29"/>
      <c r="N21" s="5"/>
      <c r="O21" s="40"/>
    </row>
    <row r="22" spans="1:15" ht="13" x14ac:dyDescent="0.3">
      <c r="A22" s="22" t="s">
        <v>42</v>
      </c>
      <c r="B22" s="5"/>
      <c r="C22" s="85">
        <v>0</v>
      </c>
      <c r="D22" s="16"/>
      <c r="E22" s="19"/>
      <c r="G22" s="15"/>
      <c r="H22" s="5"/>
      <c r="I22" s="5"/>
      <c r="J22" s="6"/>
      <c r="K22" s="29"/>
    </row>
    <row r="23" spans="1:15" ht="13" x14ac:dyDescent="0.3">
      <c r="A23" s="22" t="s">
        <v>41</v>
      </c>
      <c r="B23" s="5"/>
      <c r="C23" s="86">
        <v>0</v>
      </c>
      <c r="D23" s="16"/>
      <c r="E23" s="20"/>
      <c r="G23" s="15" t="s">
        <v>40</v>
      </c>
      <c r="H23" s="38" t="s">
        <v>39</v>
      </c>
      <c r="I23" s="89">
        <v>0</v>
      </c>
      <c r="J23" s="6"/>
      <c r="K23" s="29"/>
    </row>
    <row r="24" spans="1:15" x14ac:dyDescent="0.25">
      <c r="A24" s="22" t="s">
        <v>38</v>
      </c>
      <c r="B24" s="5"/>
      <c r="C24" s="39">
        <f>SUM(C22:C23)</f>
        <v>0</v>
      </c>
      <c r="D24" s="14">
        <f>SUM(C22:C23)</f>
        <v>0</v>
      </c>
      <c r="E24" s="20"/>
      <c r="G24" s="37"/>
      <c r="H24" s="36" t="s">
        <v>37</v>
      </c>
      <c r="I24" s="89">
        <v>0</v>
      </c>
      <c r="J24" s="6"/>
      <c r="K24" s="29"/>
    </row>
    <row r="25" spans="1:15" ht="13" x14ac:dyDescent="0.3">
      <c r="A25" s="15" t="s">
        <v>36</v>
      </c>
      <c r="B25" s="5"/>
      <c r="C25" s="17"/>
      <c r="D25" s="16">
        <f>SUM(D21-D24)</f>
        <v>0</v>
      </c>
      <c r="E25" s="20"/>
      <c r="G25" s="31"/>
      <c r="H25" s="38" t="s">
        <v>35</v>
      </c>
      <c r="I25" s="89">
        <v>0</v>
      </c>
      <c r="J25" s="6"/>
      <c r="K25" s="29"/>
    </row>
    <row r="26" spans="1:15" x14ac:dyDescent="0.25">
      <c r="A26" s="22" t="s">
        <v>34</v>
      </c>
      <c r="B26" s="5"/>
      <c r="C26" s="85">
        <v>0</v>
      </c>
      <c r="D26" s="16"/>
      <c r="E26" s="20"/>
      <c r="G26" s="37"/>
      <c r="H26" s="36" t="s">
        <v>33</v>
      </c>
      <c r="I26" s="89">
        <v>0</v>
      </c>
      <c r="J26" s="6"/>
      <c r="K26" s="29"/>
    </row>
    <row r="27" spans="1:15" x14ac:dyDescent="0.25">
      <c r="A27" s="22" t="s">
        <v>32</v>
      </c>
      <c r="B27" s="5"/>
      <c r="C27" s="86">
        <v>0</v>
      </c>
      <c r="D27" s="16"/>
      <c r="E27" s="20"/>
      <c r="G27" s="35"/>
      <c r="H27" s="6"/>
      <c r="I27" s="6"/>
      <c r="J27" s="6"/>
      <c r="K27" s="29"/>
    </row>
    <row r="28" spans="1:15" x14ac:dyDescent="0.25">
      <c r="A28" s="21" t="s">
        <v>31</v>
      </c>
      <c r="B28" s="5"/>
      <c r="C28" s="17">
        <f>SUM(C26-C27)</f>
        <v>0</v>
      </c>
      <c r="D28" s="16"/>
      <c r="E28" s="20"/>
      <c r="G28" s="21" t="s">
        <v>30</v>
      </c>
      <c r="H28" s="34"/>
      <c r="I28" s="33">
        <f>SUM(I25*I26)/2</f>
        <v>0</v>
      </c>
      <c r="J28" s="6"/>
      <c r="K28" s="29"/>
    </row>
    <row r="29" spans="1:15" x14ac:dyDescent="0.25">
      <c r="A29" s="22" t="s">
        <v>29</v>
      </c>
      <c r="B29" s="5"/>
      <c r="C29" s="17"/>
      <c r="D29" s="16">
        <f>IF(C28*1.5&lt;0.27,0.27,C28*1.5)</f>
        <v>0.27</v>
      </c>
      <c r="E29" s="20"/>
      <c r="G29" s="21" t="s">
        <v>28</v>
      </c>
      <c r="H29" s="32"/>
      <c r="I29" s="33">
        <f>(I23*I24)/2</f>
        <v>0</v>
      </c>
      <c r="J29" s="6"/>
      <c r="K29" s="29"/>
    </row>
    <row r="30" spans="1:15" x14ac:dyDescent="0.25">
      <c r="A30" s="22" t="s">
        <v>27</v>
      </c>
      <c r="B30" s="5"/>
      <c r="C30" s="85">
        <v>0</v>
      </c>
      <c r="D30" s="16"/>
      <c r="E30" s="20"/>
      <c r="G30" s="21" t="s">
        <v>26</v>
      </c>
      <c r="H30" s="32"/>
      <c r="I30" s="30">
        <f>SUM(I29*0.85)</f>
        <v>0</v>
      </c>
      <c r="J30" s="6"/>
      <c r="K30" s="29"/>
    </row>
    <row r="31" spans="1:15" x14ac:dyDescent="0.25">
      <c r="A31" s="22" t="s">
        <v>25</v>
      </c>
      <c r="B31" s="5"/>
      <c r="C31" s="86">
        <v>0</v>
      </c>
      <c r="D31" s="16"/>
      <c r="E31" s="20"/>
      <c r="G31" s="21" t="s">
        <v>24</v>
      </c>
      <c r="H31" s="32"/>
      <c r="I31" s="30">
        <f>SUM(I28,I30)</f>
        <v>0</v>
      </c>
      <c r="J31" s="6"/>
      <c r="K31" s="29"/>
    </row>
    <row r="32" spans="1:15" ht="13" x14ac:dyDescent="0.3">
      <c r="A32" s="21" t="s">
        <v>23</v>
      </c>
      <c r="B32" s="5"/>
      <c r="C32" s="17">
        <f>SUM(C30-C31)</f>
        <v>0</v>
      </c>
      <c r="D32" s="16"/>
      <c r="E32" s="20"/>
      <c r="G32" s="31" t="s">
        <v>22</v>
      </c>
      <c r="H32" s="5"/>
      <c r="I32" s="30">
        <f>SQRT(I31)</f>
        <v>0</v>
      </c>
      <c r="J32" s="6"/>
      <c r="K32" s="29"/>
    </row>
    <row r="33" spans="1:11" ht="13" thickBot="1" x14ac:dyDescent="0.3">
      <c r="A33" s="22" t="s">
        <v>21</v>
      </c>
      <c r="B33" s="5"/>
      <c r="C33" s="16"/>
      <c r="D33" s="17">
        <f>IF(C32/3&lt;0.2,0.2,C32/3)</f>
        <v>0.2</v>
      </c>
      <c r="E33" s="28"/>
      <c r="G33" s="27"/>
      <c r="H33" s="10"/>
      <c r="I33" s="10"/>
      <c r="J33" s="9"/>
      <c r="K33" s="26"/>
    </row>
    <row r="34" spans="1:11" ht="13" thickTop="1" x14ac:dyDescent="0.25">
      <c r="A34" s="22" t="s">
        <v>20</v>
      </c>
      <c r="B34" s="5"/>
      <c r="C34" s="17"/>
      <c r="D34" s="25" t="s">
        <v>19</v>
      </c>
      <c r="E34" s="20"/>
      <c r="G34" s="24"/>
    </row>
    <row r="35" spans="1:11" ht="13" x14ac:dyDescent="0.3">
      <c r="A35" s="15" t="s">
        <v>18</v>
      </c>
      <c r="B35" s="5"/>
      <c r="C35" s="17"/>
      <c r="D35" s="16">
        <f>SUM(D25:D34)</f>
        <v>0.47000000000000003</v>
      </c>
      <c r="E35" s="19">
        <f>SUM(D35)</f>
        <v>0.47000000000000003</v>
      </c>
      <c r="G35" s="5"/>
    </row>
    <row r="36" spans="1:11" x14ac:dyDescent="0.25">
      <c r="A36" s="22" t="s">
        <v>17</v>
      </c>
      <c r="B36" s="5"/>
      <c r="C36" s="17"/>
      <c r="D36" s="16"/>
      <c r="E36" s="19">
        <f>IF(L16&gt;0,L16*2,0)</f>
        <v>1.4999999999999998</v>
      </c>
      <c r="G36" s="5"/>
    </row>
    <row r="37" spans="1:11" x14ac:dyDescent="0.25">
      <c r="A37" s="22" t="s">
        <v>16</v>
      </c>
      <c r="B37" s="5"/>
      <c r="C37" s="85">
        <v>0</v>
      </c>
      <c r="D37" s="16"/>
      <c r="E37" s="20"/>
      <c r="G37" s="5"/>
    </row>
    <row r="38" spans="1:11" x14ac:dyDescent="0.25">
      <c r="A38" s="22" t="s">
        <v>15</v>
      </c>
      <c r="B38" s="5"/>
      <c r="C38" s="86">
        <v>0</v>
      </c>
      <c r="D38" s="14"/>
      <c r="E38" s="20"/>
      <c r="G38" s="5"/>
    </row>
    <row r="39" spans="1:11" x14ac:dyDescent="0.25">
      <c r="A39" s="21" t="s">
        <v>14</v>
      </c>
      <c r="B39" s="5"/>
      <c r="C39" s="85">
        <f>SUM(C37-C38)</f>
        <v>0</v>
      </c>
      <c r="E39" s="20"/>
      <c r="G39" s="5"/>
    </row>
    <row r="40" spans="1:11" x14ac:dyDescent="0.25">
      <c r="A40" s="22" t="s">
        <v>13</v>
      </c>
      <c r="B40" s="5"/>
      <c r="C40" s="85">
        <v>0</v>
      </c>
      <c r="D40" s="16"/>
      <c r="E40" s="20"/>
      <c r="G40" s="5"/>
    </row>
    <row r="41" spans="1:11" x14ac:dyDescent="0.25">
      <c r="A41" s="22" t="s">
        <v>12</v>
      </c>
      <c r="B41" s="5"/>
      <c r="C41" s="86">
        <v>0</v>
      </c>
      <c r="D41" s="16"/>
      <c r="E41" s="20"/>
      <c r="G41" s="5"/>
    </row>
    <row r="42" spans="1:11" x14ac:dyDescent="0.25">
      <c r="A42" s="21" t="s">
        <v>11</v>
      </c>
      <c r="B42" s="5"/>
      <c r="C42" s="17">
        <f>SUM(C40-C41)</f>
        <v>0</v>
      </c>
      <c r="D42" s="14"/>
      <c r="E42" s="20"/>
      <c r="G42" s="5"/>
    </row>
    <row r="43" spans="1:11" x14ac:dyDescent="0.25">
      <c r="A43" s="22" t="s">
        <v>10</v>
      </c>
      <c r="B43" s="5"/>
      <c r="C43" s="17"/>
      <c r="D43" s="16">
        <f>SUM(C42,C39)</f>
        <v>0</v>
      </c>
      <c r="E43" s="20"/>
      <c r="G43" s="5"/>
    </row>
    <row r="44" spans="1:11" x14ac:dyDescent="0.25">
      <c r="A44" s="21" t="s">
        <v>9</v>
      </c>
      <c r="B44" s="5"/>
      <c r="C44" s="17"/>
      <c r="D44" s="16"/>
      <c r="E44" s="23">
        <f>SUM(D43*2)</f>
        <v>0</v>
      </c>
      <c r="G44" s="5"/>
    </row>
    <row r="45" spans="1:11" ht="13" x14ac:dyDescent="0.3">
      <c r="A45" s="15" t="s">
        <v>8</v>
      </c>
      <c r="B45" s="5"/>
      <c r="C45" s="17"/>
      <c r="D45" s="16"/>
      <c r="E45" s="19">
        <f>SUM(E25:E44)</f>
        <v>1.9699999999999998</v>
      </c>
      <c r="G45" s="5"/>
    </row>
    <row r="46" spans="1:11" x14ac:dyDescent="0.25">
      <c r="A46" s="22" t="s">
        <v>7</v>
      </c>
      <c r="B46" s="5"/>
      <c r="C46" s="85">
        <v>0</v>
      </c>
      <c r="D46" s="16"/>
      <c r="E46" s="20"/>
      <c r="G46" s="5"/>
    </row>
    <row r="47" spans="1:11" x14ac:dyDescent="0.25">
      <c r="A47" s="22" t="s">
        <v>6</v>
      </c>
      <c r="B47" s="5"/>
      <c r="C47" s="85">
        <v>0</v>
      </c>
      <c r="D47" s="16"/>
      <c r="E47" s="20"/>
      <c r="G47" s="5"/>
    </row>
    <row r="48" spans="1:11" x14ac:dyDescent="0.25">
      <c r="A48" s="22" t="s">
        <v>5</v>
      </c>
      <c r="B48" s="5"/>
      <c r="C48" s="86">
        <v>0</v>
      </c>
      <c r="D48" s="16"/>
      <c r="E48" s="20"/>
      <c r="G48" s="5"/>
    </row>
    <row r="49" spans="1:11" x14ac:dyDescent="0.25">
      <c r="A49" s="21" t="s">
        <v>4</v>
      </c>
      <c r="B49" s="5"/>
      <c r="C49" s="17">
        <f>SUM(C46:C48)</f>
        <v>0</v>
      </c>
      <c r="D49" s="16"/>
      <c r="E49" s="20"/>
      <c r="G49" s="5"/>
    </row>
    <row r="50" spans="1:11" ht="13" x14ac:dyDescent="0.3">
      <c r="A50" s="15" t="s">
        <v>3</v>
      </c>
      <c r="B50" s="6">
        <v>0.73</v>
      </c>
      <c r="C50" s="17"/>
      <c r="D50" s="16"/>
      <c r="E50" s="12">
        <f>IF(C49/3&gt;B50,B50,C49/3)</f>
        <v>0</v>
      </c>
      <c r="G50" s="6"/>
    </row>
    <row r="51" spans="1:11" ht="13" x14ac:dyDescent="0.3">
      <c r="A51" s="15"/>
      <c r="B51" s="6"/>
      <c r="C51" s="17"/>
      <c r="D51" s="16"/>
      <c r="E51" s="19">
        <f>SUM(E45-E50)</f>
        <v>1.9699999999999998</v>
      </c>
      <c r="G51" s="6"/>
    </row>
    <row r="52" spans="1:11" ht="13" x14ac:dyDescent="0.3">
      <c r="A52" s="18" t="s">
        <v>2</v>
      </c>
      <c r="B52" s="5"/>
      <c r="C52" s="17"/>
      <c r="D52" s="16"/>
      <c r="E52" s="12">
        <f>I32</f>
        <v>0</v>
      </c>
      <c r="G52" s="5"/>
    </row>
    <row r="53" spans="1:11" ht="13" x14ac:dyDescent="0.3">
      <c r="A53" s="15" t="s">
        <v>1</v>
      </c>
      <c r="B53" s="5"/>
      <c r="C53" s="14"/>
      <c r="D53" s="13"/>
      <c r="E53" s="12">
        <f>SUM(E51,E52)</f>
        <v>1.9699999999999998</v>
      </c>
      <c r="G53" s="6"/>
    </row>
    <row r="54" spans="1:11" ht="20.25" customHeight="1" thickBot="1" x14ac:dyDescent="0.35">
      <c r="A54" s="11" t="s">
        <v>0</v>
      </c>
      <c r="B54" s="10"/>
      <c r="C54" s="9"/>
      <c r="D54" s="9"/>
      <c r="E54" s="8">
        <f>SUM(E53/2.37)+L13</f>
        <v>0.83122362869198296</v>
      </c>
      <c r="F54" s="5"/>
      <c r="G54" s="5"/>
    </row>
    <row r="55" spans="1:11" s="5" customFormat="1" ht="13" thickTop="1" x14ac:dyDescent="0.25">
      <c r="A55" s="7"/>
      <c r="C55" s="6"/>
      <c r="D55" s="6"/>
      <c r="H55" s="1"/>
      <c r="I55" s="1"/>
      <c r="J55" s="2"/>
      <c r="K55" s="1"/>
    </row>
    <row r="56" spans="1:11" s="5" customFormat="1" x14ac:dyDescent="0.25">
      <c r="A56" s="7"/>
      <c r="C56" s="6"/>
      <c r="D56" s="6"/>
      <c r="J56" s="6"/>
    </row>
    <row r="57" spans="1:11" x14ac:dyDescent="0.25">
      <c r="A57" s="4"/>
      <c r="C57" s="2"/>
      <c r="D57" s="2"/>
      <c r="G57" s="5"/>
      <c r="H57" s="5"/>
      <c r="I57" s="5"/>
      <c r="J57" s="6"/>
      <c r="K57" s="5"/>
    </row>
    <row r="58" spans="1:11" x14ac:dyDescent="0.25">
      <c r="A58" s="4"/>
      <c r="C58" s="2"/>
      <c r="D58" s="2"/>
    </row>
    <row r="59" spans="1:11" x14ac:dyDescent="0.25">
      <c r="A59" s="4"/>
      <c r="C59" s="2"/>
      <c r="D59" s="2"/>
    </row>
    <row r="60" spans="1:11" x14ac:dyDescent="0.25">
      <c r="A60" s="4"/>
      <c r="C60" s="2"/>
      <c r="D60" s="2"/>
    </row>
    <row r="61" spans="1:11" x14ac:dyDescent="0.25">
      <c r="A61" s="4"/>
      <c r="C61" s="2"/>
      <c r="D61" s="2"/>
    </row>
    <row r="62" spans="1:11" x14ac:dyDescent="0.25">
      <c r="A62" s="4"/>
      <c r="C62" s="2"/>
      <c r="D62" s="2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ht="15.5" x14ac:dyDescent="0.35">
      <c r="A141" s="3"/>
    </row>
    <row r="142" spans="1:1" ht="15.5" x14ac:dyDescent="0.35">
      <c r="A142" s="3"/>
    </row>
    <row r="143" spans="1:1" ht="15.5" x14ac:dyDescent="0.35">
      <c r="A143" s="3"/>
    </row>
    <row r="144" spans="1:1" ht="15.5" x14ac:dyDescent="0.35">
      <c r="A144" s="3"/>
    </row>
    <row r="145" spans="1:1" ht="15.5" x14ac:dyDescent="0.35">
      <c r="A145" s="3"/>
    </row>
    <row r="146" spans="1:1" ht="15.5" x14ac:dyDescent="0.35">
      <c r="A146" s="3"/>
    </row>
    <row r="147" spans="1:1" ht="15.5" x14ac:dyDescent="0.35">
      <c r="A147" s="3"/>
    </row>
    <row r="148" spans="1:1" ht="15.5" x14ac:dyDescent="0.35">
      <c r="A148" s="3"/>
    </row>
    <row r="149" spans="1:1" ht="15.5" x14ac:dyDescent="0.35">
      <c r="A149" s="3"/>
    </row>
    <row r="150" spans="1:1" ht="15.5" x14ac:dyDescent="0.35">
      <c r="A150" s="3"/>
    </row>
    <row r="151" spans="1:1" ht="15.5" x14ac:dyDescent="0.35">
      <c r="A151" s="3"/>
    </row>
    <row r="152" spans="1:1" ht="15.5" x14ac:dyDescent="0.35">
      <c r="A152" s="3"/>
    </row>
    <row r="153" spans="1:1" ht="15.5" x14ac:dyDescent="0.35">
      <c r="A153" s="3"/>
    </row>
    <row r="154" spans="1:1" ht="15.5" x14ac:dyDescent="0.35">
      <c r="A154" s="3"/>
    </row>
    <row r="155" spans="1:1" ht="15.5" x14ac:dyDescent="0.35">
      <c r="A155" s="3"/>
    </row>
    <row r="156" spans="1:1" ht="15.5" x14ac:dyDescent="0.35">
      <c r="A156" s="3"/>
    </row>
    <row r="157" spans="1:1" ht="15.5" x14ac:dyDescent="0.35">
      <c r="A157" s="3"/>
    </row>
    <row r="158" spans="1:1" ht="15.5" x14ac:dyDescent="0.35">
      <c r="A158" s="3"/>
    </row>
    <row r="159" spans="1:1" ht="15.5" x14ac:dyDescent="0.35">
      <c r="A159" s="3"/>
    </row>
    <row r="160" spans="1:1" ht="15.5" x14ac:dyDescent="0.35">
      <c r="A160" s="3"/>
    </row>
    <row r="161" spans="1:1" ht="15.5" x14ac:dyDescent="0.35">
      <c r="A161" s="3"/>
    </row>
    <row r="162" spans="1:1" ht="15.5" x14ac:dyDescent="0.35">
      <c r="A162" s="3"/>
    </row>
    <row r="163" spans="1:1" ht="15.5" x14ac:dyDescent="0.35">
      <c r="A163" s="3"/>
    </row>
    <row r="164" spans="1:1" ht="15.5" x14ac:dyDescent="0.35">
      <c r="A164" s="3"/>
    </row>
    <row r="165" spans="1:1" ht="15.5" x14ac:dyDescent="0.35">
      <c r="A165" s="3"/>
    </row>
    <row r="166" spans="1:1" ht="15.5" x14ac:dyDescent="0.35">
      <c r="A166" s="3"/>
    </row>
    <row r="167" spans="1:1" ht="15.5" x14ac:dyDescent="0.35">
      <c r="A167" s="3"/>
    </row>
    <row r="168" spans="1:1" ht="15.5" x14ac:dyDescent="0.35">
      <c r="A168" s="3"/>
    </row>
    <row r="169" spans="1:1" ht="15.5" x14ac:dyDescent="0.35">
      <c r="A169" s="3"/>
    </row>
    <row r="170" spans="1:1" ht="15.5" x14ac:dyDescent="0.35">
      <c r="A170" s="3"/>
    </row>
    <row r="171" spans="1:1" ht="15.5" x14ac:dyDescent="0.35">
      <c r="A171" s="3"/>
    </row>
    <row r="172" spans="1:1" ht="15.5" x14ac:dyDescent="0.35">
      <c r="A172" s="3"/>
    </row>
    <row r="173" spans="1:1" ht="15.5" x14ac:dyDescent="0.35">
      <c r="A173" s="3"/>
    </row>
    <row r="174" spans="1:1" ht="15.5" x14ac:dyDescent="0.35">
      <c r="A174" s="3"/>
    </row>
    <row r="175" spans="1:1" ht="15.5" x14ac:dyDescent="0.35">
      <c r="A175" s="3"/>
    </row>
  </sheetData>
  <mergeCells count="17">
    <mergeCell ref="B3:F3"/>
    <mergeCell ref="C19:E19"/>
    <mergeCell ref="C15:E15"/>
    <mergeCell ref="A2:E2"/>
    <mergeCell ref="B8:E8"/>
    <mergeCell ref="C14:E14"/>
    <mergeCell ref="C16:E16"/>
    <mergeCell ref="H18:K19"/>
    <mergeCell ref="A1:E1"/>
    <mergeCell ref="C13:E13"/>
    <mergeCell ref="A12:E12"/>
    <mergeCell ref="B6:F6"/>
    <mergeCell ref="B7:F7"/>
    <mergeCell ref="B9:F9"/>
    <mergeCell ref="B10:F10"/>
    <mergeCell ref="B4:F4"/>
    <mergeCell ref="B5:F5"/>
  </mergeCells>
  <pageMargins left="0.78740157480314965" right="0.78740157480314965" top="0.59055118110236227" bottom="0.59055118110236227" header="0.51181102362204722" footer="0.51181102362204722"/>
  <pageSetup paperSize="9" pageOrder="overThenDown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C71586-02CD-4640-ABE0-67D7032348BB}"/>
</file>

<file path=customXml/itemProps2.xml><?xml version="1.0" encoding="utf-8"?>
<ds:datastoreItem xmlns:ds="http://schemas.openxmlformats.org/officeDocument/2006/customXml" ds:itemID="{D4377CFA-3B00-4A5D-8F3C-DB692C03AF09}"/>
</file>

<file path=customXml/itemProps3.xml><?xml version="1.0" encoding="utf-8"?>
<ds:datastoreItem xmlns:ds="http://schemas.openxmlformats.org/officeDocument/2006/customXml" ds:itemID="{E09F74D1-A0E9-4A40-86E3-4119FF72A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Mall (2)</vt:lpstr>
      <vt:lpstr>'Mall (2)'!Utskriftsområde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</cp:lastModifiedBy>
  <cp:lastPrinted>2019-05-07T09:14:00Z</cp:lastPrinted>
  <dcterms:created xsi:type="dcterms:W3CDTF">2019-05-07T09:09:28Z</dcterms:created>
  <dcterms:modified xsi:type="dcterms:W3CDTF">2019-05-07T09:14:19Z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