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22" documentId="8_{DCEDF3FC-AF19-44B0-A7E6-725C4D85C864}" xr6:coauthVersionLast="47" xr6:coauthVersionMax="47" xr10:uidLastSave="{8F104ADC-826A-4052-AA68-719E03253ADB}"/>
  <bookViews>
    <workbookView xWindow="-120" yWindow="-16320" windowWidth="29040" windowHeight="15720" xr2:uid="{00000000-000D-0000-FFFF-FFFF00000000}"/>
  </bookViews>
  <sheets>
    <sheet name="Application" sheetId="1" r:id="rId1"/>
    <sheet name="Data Protection" sheetId="4"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1" l="1"/>
  <c r="F143" i="1"/>
  <c r="BB2" i="2"/>
  <c r="AT2" i="2"/>
  <c r="AO2" i="2"/>
  <c r="BQ2" i="2"/>
  <c r="AI2" i="2"/>
  <c r="Y2" i="2"/>
  <c r="K2" i="3"/>
  <c r="J2" i="3"/>
  <c r="AH2" i="2"/>
  <c r="F123" i="1"/>
  <c r="E45" i="1"/>
  <c r="B46" i="1"/>
  <c r="B45" i="1"/>
  <c r="F104" i="1" l="1"/>
  <c r="AG2" i="2" l="1"/>
  <c r="CD2" i="2" l="1"/>
  <c r="G16" i="1" l="1"/>
  <c r="CC2" i="2" l="1"/>
  <c r="F82" i="1"/>
  <c r="I5" i="3"/>
  <c r="I2" i="3" s="1"/>
  <c r="BO2" i="2"/>
  <c r="BF2" i="2" l="1"/>
  <c r="BN2" i="2"/>
  <c r="R2" i="2"/>
  <c r="G131" i="1" l="1"/>
  <c r="CB2" i="2" l="1"/>
  <c r="F124" i="1"/>
  <c r="CA2" i="2"/>
  <c r="F78" i="1"/>
  <c r="AF2" i="2"/>
  <c r="AE2" i="2"/>
  <c r="AC2" i="2"/>
  <c r="BZ2" i="2"/>
  <c r="C253" i="1"/>
  <c r="BY2" i="2" s="1"/>
  <c r="BX2" i="2"/>
  <c r="BW2" i="2"/>
  <c r="BV2" i="2"/>
  <c r="BU2" i="2"/>
  <c r="BT2" i="2"/>
  <c r="BS2" i="2"/>
  <c r="BR2" i="2"/>
  <c r="BP2" i="2"/>
  <c r="B65" i="1"/>
  <c r="BM2" i="2"/>
  <c r="BK2" i="2"/>
  <c r="BL2" i="2"/>
  <c r="BJ2" i="2"/>
  <c r="BI2" i="2"/>
  <c r="F188" i="1"/>
  <c r="E130" i="1" s="1"/>
  <c r="AM2" i="2"/>
  <c r="D176" i="1"/>
  <c r="D177" i="1" s="1"/>
  <c r="D178" i="1" s="1"/>
  <c r="BH2" i="2"/>
  <c r="BG2" i="2"/>
  <c r="B219" i="1"/>
  <c r="B220" i="1"/>
  <c r="B221" i="1"/>
  <c r="B222" i="1"/>
  <c r="B223" i="1"/>
  <c r="B218" i="1"/>
  <c r="B224" i="1"/>
  <c r="I42" i="1" s="1"/>
  <c r="W2" i="2"/>
  <c r="V2" i="2"/>
  <c r="U2" i="2"/>
  <c r="S2" i="2"/>
  <c r="X2" i="2"/>
  <c r="G116" i="1"/>
  <c r="H116" i="1" s="1"/>
  <c r="BE2" i="2"/>
  <c r="F185" i="1"/>
  <c r="E115" i="1" s="1"/>
  <c r="AU2" i="2"/>
  <c r="H2" i="2"/>
  <c r="G2" i="2"/>
  <c r="BD2" i="2"/>
  <c r="BC2" i="2"/>
  <c r="BA2" i="2"/>
  <c r="AZ2" i="2"/>
  <c r="AX2" i="2"/>
  <c r="AW2" i="2"/>
  <c r="AV2" i="2"/>
  <c r="AS2" i="2"/>
  <c r="AR2" i="2"/>
  <c r="AQ2" i="2"/>
  <c r="AP2" i="2"/>
  <c r="AL2" i="2"/>
  <c r="AK2" i="2"/>
  <c r="AJ2" i="2"/>
  <c r="AD2" i="2"/>
  <c r="AB2" i="2"/>
  <c r="AA2" i="2"/>
  <c r="Z2" i="2"/>
  <c r="Q2" i="2"/>
  <c r="P2" i="2"/>
  <c r="O2" i="2"/>
  <c r="N2" i="2"/>
  <c r="M2" i="2"/>
  <c r="L2" i="2"/>
  <c r="K2" i="2"/>
  <c r="J2" i="2"/>
  <c r="I2" i="2"/>
  <c r="F2" i="2"/>
  <c r="E2" i="2"/>
  <c r="D2" i="2"/>
  <c r="C2" i="2"/>
  <c r="B2" i="2"/>
  <c r="B8" i="3"/>
  <c r="F186" i="1"/>
  <c r="C206" i="1"/>
  <c r="F187" i="1"/>
  <c r="C207" i="1"/>
  <c r="B13" i="3"/>
  <c r="A2" i="2"/>
  <c r="AN2" i="2"/>
  <c r="D179" i="1"/>
  <c r="E143" i="1" l="1"/>
  <c r="B9" i="3" s="1"/>
  <c r="B17" i="3" s="1"/>
  <c r="A223" i="1"/>
  <c r="I40" i="1" s="1"/>
  <c r="E150" i="1"/>
  <c r="B14" i="3" s="1"/>
  <c r="B18" i="3" s="1"/>
  <c r="A221" i="1"/>
  <c r="I37" i="1" s="1"/>
  <c r="D180" i="1"/>
  <c r="J9" i="1" s="1"/>
  <c r="B225" i="1"/>
  <c r="B20" i="3" l="1"/>
  <c r="B3" i="3" l="1"/>
  <c r="AY2" i="2" s="1"/>
</calcChain>
</file>

<file path=xl/sharedStrings.xml><?xml version="1.0" encoding="utf-8"?>
<sst xmlns="http://schemas.openxmlformats.org/spreadsheetml/2006/main" count="482" uniqueCount="377">
  <si>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</si>
  <si>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</si>
  <si>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</si>
  <si>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</si>
  <si>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</si>
  <si>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</si>
  <si>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</si>
  <si>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</si>
  <si>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</si>
  <si>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</si>
  <si>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</si>
  <si>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</si>
  <si>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</si>
  <si>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</si>
  <si>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</si>
  <si>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</si>
  <si>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</si>
  <si>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</si>
  <si>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</si>
  <si>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</si>
  <si>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</si>
  <si>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</si>
  <si>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</si>
  <si>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</si>
  <si>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</si>
  <si>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</si>
  <si>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</si>
  <si>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</si>
  <si>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</si>
  <si>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</si>
  <si>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</si>
  <si>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</si>
  <si>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</si>
  <si>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</si>
  <si>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</si>
  <si>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</si>
  <si>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</si>
  <si>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</si>
  <si>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</si>
  <si>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</si>
  <si>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</si>
  <si>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</si>
  <si>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</si>
  <si>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</si>
  <si>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</si>
  <si>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</si>
  <si>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</si>
  <si>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</si>
  <si>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</si>
  <si>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inputs from form above</t>
  </si>
  <si>
    <t>DO NOT EDIT</t>
  </si>
  <si>
    <t>Expedited Fee</t>
  </si>
  <si>
    <t>Post</t>
  </si>
  <si>
    <t>Design</t>
  </si>
  <si>
    <t>No. of spinnakers</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</si>
  <si>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</si>
  <si>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</si>
  <si>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</si>
  <si>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</si>
  <si>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</si>
  <si>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</si>
  <si>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</si>
  <si>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</si>
  <si>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</si>
  <si>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</si>
  <si>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</si>
  <si>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</si>
  <si>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</si>
  <si>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</si>
  <si>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</si>
  <si>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</si>
  <si>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</si>
  <si>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</si>
  <si>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</si>
  <si>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</si>
  <si>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</si>
  <si>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</si>
  <si>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</si>
  <si>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</si>
  <si>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</si>
  <si>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</si>
  <si>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</si>
  <si>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</si>
  <si>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</si>
  <si>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</si>
  <si>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</si>
  <si>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</si>
  <si>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</si>
  <si>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</si>
  <si>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</si>
  <si>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</si>
  <si>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</si>
  <si>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</si>
  <si>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</si>
  <si>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</si>
  <si>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</si>
  <si>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</si>
  <si>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</si>
  <si>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</si>
  <si>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</si>
  <si>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</si>
  <si>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</si>
  <si>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</si>
  <si>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</si>
  <si>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</si>
  <si>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</si>
  <si>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</si>
  <si>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</si>
  <si>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</si>
  <si>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</si>
  <si>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</si>
  <si>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</si>
  <si>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</si>
  <si>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</si>
  <si>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</si>
  <si>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</si>
  <si>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</si>
  <si>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</si>
  <si>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</si>
  <si>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</si>
  <si>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</si>
  <si>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</si>
  <si>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</si>
  <si>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</si>
  <si>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</si>
  <si>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</si>
  <si>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</si>
  <si>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</si>
  <si>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</si>
  <si>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</si>
  <si>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</si>
  <si>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</si>
  <si>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</si>
  <si>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</si>
  <si>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</si>
  <si>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</si>
  <si>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</si>
  <si>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</si>
  <si>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</si>
  <si>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</si>
  <si>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</si>
  <si>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</si>
  <si>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</si>
  <si>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</si>
  <si>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</si>
  <si>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</si>
  <si>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</si>
  <si>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</si>
  <si>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</si>
  <si>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</si>
  <si>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</si>
  <si>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</si>
  <si>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</si>
  <si>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</si>
  <si>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</si>
  <si>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</si>
  <si>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</si>
  <si>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</si>
  <si>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</si>
  <si>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</si>
  <si>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</si>
  <si>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</si>
  <si>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</si>
  <si>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</si>
  <si>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</si>
  <si>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</si>
  <si>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</si>
  <si>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</si>
  <si>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</si>
  <si>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</si>
  <si>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</si>
  <si>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</si>
  <si>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</si>
  <si>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No. of flying headsails</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</si>
  <si>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</si>
  <si>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</si>
  <si>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</si>
  <si>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</si>
  <si>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</si>
  <si>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</si>
  <si>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</si>
  <si>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</si>
  <si>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</si>
  <si>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</si>
  <si>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</si>
  <si>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</si>
  <si>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</si>
  <si>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</si>
  <si>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</si>
  <si>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</si>
  <si>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</si>
  <si>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</si>
  <si>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</si>
  <si>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</si>
  <si>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</si>
  <si>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</si>
  <si>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</si>
  <si>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</si>
  <si>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</si>
  <si>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</si>
  <si>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</si>
  <si>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</si>
  <si>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</si>
  <si>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</si>
  <si>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</si>
  <si>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</si>
  <si>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</si>
  <si>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</si>
  <si>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</si>
  <si>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</si>
  <si>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</si>
  <si>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</si>
  <si>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</si>
  <si>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</si>
  <si>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</si>
  <si>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</si>
  <si>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</si>
  <si>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</si>
  <si>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</si>
  <si>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</si>
  <si>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</si>
  <si>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</si>
  <si>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</si>
  <si>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</si>
  <si>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</si>
  <si>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</si>
  <si>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</si>
  <si>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</si>
  <si>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</si>
  <si>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</si>
  <si>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</si>
  <si>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</si>
  <si>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</si>
  <si>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</si>
  <si>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</si>
  <si>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</si>
  <si>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</si>
  <si>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</si>
  <si>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</si>
  <si>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</si>
  <si>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</si>
  <si>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</si>
  <si>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</si>
  <si>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</si>
  <si>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</si>
  <si>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</si>
  <si>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</si>
  <si>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</si>
  <si>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</si>
  <si>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</si>
  <si>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</si>
  <si>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</si>
  <si>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</si>
  <si>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</si>
  <si>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</si>
  <si>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</si>
  <si>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</si>
  <si>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</si>
  <si>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</si>
  <si>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</si>
  <si>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</si>
  <si>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</si>
  <si>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</si>
  <si>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</si>
  <si>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</si>
  <si>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</si>
  <si>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</si>
  <si>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</si>
  <si>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</si>
  <si>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</si>
  <si>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</si>
  <si>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</si>
  <si>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</si>
  <si>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</si>
  <si>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</si>
  <si>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</si>
  <si>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</si>
  <si>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</si>
  <si>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</si>
  <si>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</si>
  <si>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</si>
  <si>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</si>
  <si>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</si>
  <si>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</si>
  <si>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</si>
  <si>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</si>
  <si>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IRC Revalidation</t>
  </si>
  <si>
    <t>RV</t>
  </si>
  <si>
    <t>Revalidation</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</si>
  <si>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</si>
  <si>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</si>
  <si>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</si>
  <si>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</si>
  <si>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</si>
  <si>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</si>
  <si>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</si>
  <si>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</si>
  <si>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Owner </t>
    </r>
    <r>
      <rPr>
        <sz val="10"/>
        <color indexed="10"/>
        <rFont val="Arial"/>
        <family val="2"/>
      </rPr>
      <t>IF CHANGED</t>
    </r>
  </si>
  <si>
    <r>
      <t xml:space="preserve">Address </t>
    </r>
    <r>
      <rPr>
        <sz val="10"/>
        <color indexed="10"/>
        <rFont val="Arial"/>
        <family val="2"/>
      </rPr>
      <t>IF CHANGED</t>
    </r>
  </si>
  <si>
    <t>Year of last IRC cert</t>
  </si>
  <si>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</si>
  <si>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</si>
  <si>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</si>
  <si>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</si>
  <si>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</si>
  <si>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</si>
  <si>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</si>
  <si>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</si>
  <si>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</si>
  <si>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</si>
  <si>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</si>
  <si>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</si>
  <si>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</si>
  <si>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</si>
  <si>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</si>
  <si>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</si>
  <si>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</si>
  <si>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</si>
  <si>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</si>
  <si>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</si>
  <si>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</si>
  <si>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</si>
  <si>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</si>
  <si>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</si>
  <si>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</si>
  <si>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</si>
  <si>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</si>
  <si>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</si>
  <si>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</si>
  <si>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</si>
  <si>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</si>
  <si>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</si>
  <si>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</si>
  <si>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</si>
  <si>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</si>
  <si>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</si>
  <si>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</si>
  <si>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</si>
  <si>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</si>
  <si>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</si>
  <si>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</si>
  <si>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</si>
  <si>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</si>
  <si>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</si>
  <si>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</si>
  <si>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</si>
  <si>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</si>
  <si>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</si>
  <si>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</si>
  <si>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</si>
  <si>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</si>
  <si>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*If Boat Weight has changed significantly, please give the reasons.</t>
  </si>
  <si>
    <t>Sail ID: IHC # or other identifier</t>
  </si>
  <si>
    <t>HeadsailIHC</t>
  </si>
  <si>
    <t>MainIHC</t>
  </si>
  <si>
    <t>FlyingHeadsailIHC</t>
  </si>
  <si>
    <t>SpinIHC</t>
  </si>
  <si>
    <t>AsymSpinIHC</t>
  </si>
  <si>
    <t>MizzenIHC</t>
  </si>
  <si>
    <r>
      <rPr>
        <b/>
        <sz val="10"/>
        <rFont val="Arial"/>
        <family val="2"/>
      </rPr>
      <t>If last valid certificate was pre-2022</t>
    </r>
    <r>
      <rPr>
        <sz val="10"/>
        <rFont val="Arial"/>
        <family val="2"/>
      </rPr>
      <t>: If you use a whisker pole to leeward you must declare this below.</t>
    </r>
  </si>
  <si>
    <t>Rule 21.7.1. New for 2024. Answer this question if last cert earlier than 2024.</t>
  </si>
  <si>
    <t>Rule 21.3.6. Change for 2022. Answer this question if last cert earlier than 2022.</t>
  </si>
  <si>
    <t>No. of headsails carried</t>
  </si>
  <si>
    <t>v.251119</t>
  </si>
  <si>
    <t>Source of new data</t>
  </si>
  <si>
    <r>
      <t>Source of new data</t>
    </r>
    <r>
      <rPr>
        <b/>
        <sz val="11"/>
        <color rgb="FFFF0000"/>
        <rFont val="Arial"/>
        <family val="2"/>
      </rPr>
      <t xml:space="preserve"> </t>
    </r>
    <r>
      <rPr>
        <b/>
        <sz val="10"/>
        <color rgb="FFFF0000"/>
        <rFont val="Arial"/>
        <family val="2"/>
      </rPr>
      <t>(required)</t>
    </r>
  </si>
  <si>
    <t>if any</t>
  </si>
  <si>
    <t>if different from largest area headsail</t>
  </si>
  <si>
    <t>Further advice</t>
  </si>
  <si>
    <r>
      <t xml:space="preserve">Tick here </t>
    </r>
    <r>
      <rPr>
        <b/>
        <i/>
        <sz val="10"/>
        <color rgb="FFFF0000"/>
        <rFont val="Arial"/>
        <family val="2"/>
      </rPr>
      <t>ONLY</t>
    </r>
    <r>
      <rPr>
        <i/>
        <sz val="10"/>
        <color rgb="FFFF0000"/>
        <rFont val="Arial"/>
        <family val="2"/>
      </rPr>
      <t xml:space="preserve"> if LH has changed or been remeasured</t>
    </r>
  </si>
  <si>
    <r>
      <t xml:space="preserve">If last valid certificate was pre-2024: </t>
    </r>
    <r>
      <rPr>
        <sz val="10"/>
        <rFont val="Arial"/>
        <family val="2"/>
      </rPr>
      <t>Declare the number of headsails you carry while racing; if 1 headsail, also confirm furling compliance with current IRC rules.</t>
    </r>
  </si>
  <si>
    <t>If you have any other sails that may be set between the masts you must provide full details.</t>
  </si>
  <si>
    <t>**Note bulb weight definition changed in 2020. Give details of fin foot / bolts / spacers / infills weights</t>
  </si>
  <si>
    <t>Swedish version 26-1</t>
  </si>
  <si>
    <t>SEK per meter</t>
  </si>
  <si>
    <t>Ansökan görs i Mätbrevsportalen, där detta formulär laddas upp. Formuläret MÅSTE skapas och sparas i detta format, *.xlsx. Konvertering av filen från open-source fungerar inte. Betalningen ska göras i portalen.</t>
  </si>
  <si>
    <t>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</si>
</sst>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5"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u/>
      <sz val="9"/>
      <color indexed="12"/>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9"/>
      <color indexed="10"/>
      <name val="Arial"/>
      <family val="2"/>
    </font>
    <font>
      <b/>
      <sz val="11"/>
      <color rgb="FFFF0000"/>
      <name val="Arial"/>
      <family val="2"/>
    </font>
    <font>
      <b/>
      <sz val="10"/>
      <color rgb="FFFF0000"/>
      <name val="Arial"/>
      <family val="2"/>
    </font>
    <font>
      <i/>
      <sz val="10"/>
      <color rgb="FF0070C0"/>
      <name val="Arial"/>
      <family val="2"/>
    </font>
    <font>
      <i/>
      <u/>
      <sz val="10"/>
      <color indexed="12"/>
      <name val="Arial"/>
      <family val="2"/>
    </font>
    <font>
      <i/>
      <sz val="9"/>
      <color rgb="FF0070C0"/>
      <name val="Arial"/>
      <family val="2"/>
    </font>
    <font>
      <b/>
      <i/>
      <sz val="10"/>
      <color rgb="FFFF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381">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164" fontId="7" fillId="0" borderId="4" xfId="0" applyNumberFormat="1" applyFont="1" applyBorder="1" applyAlignment="1">
      <alignment horizontal="right"/>
    </xf>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3"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44" fillId="0" borderId="0" xfId="0" applyFont="1"/>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5"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6" fillId="0" borderId="0" xfId="0" applyFont="1" applyAlignment="1">
      <alignment horizontal="left" vertical="center" wrapText="1"/>
    </xf>
    <xf numFmtId="0" fontId="46"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7" fillId="0" borderId="0" xfId="0" applyFont="1"/>
    <xf numFmtId="49" fontId="11" fillId="0" borderId="0" xfId="0" applyNumberFormat="1" applyFont="1" applyAlignment="1">
      <alignment horizontal="right"/>
    </xf>
    <xf numFmtId="0" fontId="38"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4" fillId="0" borderId="0" xfId="0" applyFont="1" applyAlignment="1">
      <alignment horizontal="left" vertical="center" wrapText="1"/>
    </xf>
    <xf numFmtId="0" fontId="46" fillId="2" borderId="1"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4"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8"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2"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4"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5" fillId="0" borderId="14" xfId="0" applyFont="1" applyBorder="1" applyAlignment="1">
      <alignment horizontal="right" vertical="center"/>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7" fillId="0" borderId="0" xfId="0" applyFont="1" applyAlignment="1">
      <alignment horizontal="center"/>
    </xf>
    <xf numFmtId="0" fontId="19" fillId="0" borderId="0" xfId="0" applyFont="1" applyAlignment="1">
      <alignment horizontal="right" vertical="center"/>
    </xf>
    <xf numFmtId="2" fontId="44" fillId="0" borderId="0" xfId="0" applyNumberFormat="1" applyFont="1" applyAlignment="1">
      <alignment horizontal="center" vertical="center"/>
    </xf>
    <xf numFmtId="0" fontId="47" fillId="0" borderId="0" xfId="1" applyFont="1" applyFill="1" applyBorder="1" applyAlignment="1" applyProtection="1">
      <alignment horizontal="left" vertical="center"/>
    </xf>
    <xf numFmtId="0" fontId="1" fillId="0" borderId="0" xfId="0" applyFont="1" applyAlignment="1">
      <alignment horizontal="left" vertical="center"/>
    </xf>
    <xf numFmtId="0" fontId="55" fillId="0" borderId="0" xfId="0" applyFont="1"/>
    <xf numFmtId="0" fontId="56" fillId="0" borderId="0" xfId="0" applyFont="1" applyProtection="1">
      <protection locked="0"/>
    </xf>
    <xf numFmtId="0" fontId="55" fillId="0" borderId="0" xfId="0" applyFont="1" applyProtection="1">
      <protection locked="0"/>
    </xf>
    <xf numFmtId="0" fontId="57" fillId="0" borderId="0" xfId="0" applyFont="1" applyAlignment="1" applyProtection="1">
      <alignment horizontal="right"/>
      <protection locked="0"/>
    </xf>
    <xf numFmtId="0" fontId="57" fillId="0" borderId="7" xfId="0" applyFont="1" applyBorder="1" applyAlignment="1" applyProtection="1">
      <alignment horizontal="center"/>
      <protection locked="0"/>
    </xf>
    <xf numFmtId="0" fontId="56" fillId="0" borderId="0" xfId="0" applyFont="1"/>
    <xf numFmtId="0" fontId="56" fillId="0" borderId="7" xfId="0" applyFont="1" applyBorder="1" applyProtection="1">
      <protection locked="0"/>
    </xf>
    <xf numFmtId="0" fontId="57" fillId="0" borderId="12" xfId="0" applyFont="1" applyBorder="1" applyAlignment="1" applyProtection="1">
      <alignment vertical="center" wrapText="1"/>
      <protection locked="0"/>
    </xf>
    <xf numFmtId="0" fontId="55" fillId="0" borderId="0" xfId="0" applyFont="1" applyAlignment="1" applyProtection="1">
      <alignment wrapText="1"/>
      <protection locked="0"/>
    </xf>
    <xf numFmtId="0" fontId="44"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7" fillId="7"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6" fillId="0" borderId="0" xfId="0" applyFont="1" applyAlignment="1">
      <alignment vertical="center"/>
    </xf>
    <xf numFmtId="0" fontId="0" fillId="0" borderId="3" xfId="0" applyBorder="1" applyAlignment="1" applyProtection="1">
      <alignment horizontal="left"/>
      <protection locked="0"/>
    </xf>
    <xf numFmtId="0" fontId="1" fillId="3" borderId="13" xfId="0" applyFont="1" applyFill="1" applyBorder="1" applyAlignment="1" applyProtection="1">
      <alignment horizontal="center"/>
      <protection locked="0"/>
    </xf>
    <xf numFmtId="0" fontId="0" fillId="3" borderId="13" xfId="0" applyFill="1" applyBorder="1" applyAlignment="1" applyProtection="1">
      <alignment horizontal="center"/>
      <protection locked="0"/>
    </xf>
    <xf numFmtId="0" fontId="58" fillId="0" borderId="0" xfId="0" applyFont="1" applyAlignment="1">
      <alignment horizontal="left"/>
    </xf>
    <xf numFmtId="0" fontId="7" fillId="0" borderId="0" xfId="0" applyFont="1" applyAlignment="1">
      <alignment vertical="center" wrapText="1"/>
    </xf>
    <xf numFmtId="49" fontId="47" fillId="0" borderId="0" xfId="0" applyNumberFormat="1" applyFont="1"/>
    <xf numFmtId="0" fontId="0" fillId="0" borderId="0" xfId="0" applyAlignment="1" applyProtection="1">
      <alignment horizontal="center"/>
      <protection locked="0"/>
    </xf>
    <xf numFmtId="2" fontId="0" fillId="0" borderId="9" xfId="0" applyNumberFormat="1" applyBorder="1" applyAlignment="1" applyProtection="1">
      <alignment horizontal="center"/>
      <protection locked="0"/>
    </xf>
    <xf numFmtId="2" fontId="11" fillId="0" borderId="10" xfId="0" applyNumberFormat="1" applyFont="1" applyBorder="1" applyAlignment="1">
      <alignment horizontal="left"/>
    </xf>
    <xf numFmtId="0" fontId="47"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pplyProtection="1">
      <alignment vertical="center"/>
      <protection locked="0"/>
    </xf>
    <xf numFmtId="0" fontId="48" fillId="2" borderId="7" xfId="0" applyFont="1" applyFill="1" applyBorder="1" applyAlignment="1" applyProtection="1">
      <alignment horizontal="left"/>
      <protection locked="0"/>
    </xf>
    <xf numFmtId="0" fontId="16" fillId="4" borderId="0" xfId="0" applyFont="1" applyFill="1" applyAlignment="1">
      <alignment horizontal="left"/>
    </xf>
    <xf numFmtId="0" fontId="6" fillId="4" borderId="0" xfId="0" applyFont="1" applyFill="1" applyAlignment="1">
      <alignment horizontal="center"/>
    </xf>
    <xf numFmtId="0" fontId="52"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vertical="top" wrapText="1"/>
    </xf>
    <xf numFmtId="0" fontId="2" fillId="4" borderId="0" xfId="0" applyFont="1" applyFill="1" applyAlignment="1">
      <alignment horizontal="left"/>
    </xf>
    <xf numFmtId="0" fontId="2" fillId="8" borderId="7" xfId="0" applyFont="1" applyFill="1" applyBorder="1" applyAlignment="1">
      <alignment horizontal="center" vertical="center"/>
    </xf>
    <xf numFmtId="0" fontId="16" fillId="0" borderId="0" xfId="0" applyFont="1"/>
    <xf numFmtId="0" fontId="16" fillId="4" borderId="14" xfId="0" applyFont="1" applyFill="1" applyBorder="1"/>
    <xf numFmtId="0" fontId="0" fillId="4" borderId="10" xfId="0" applyFill="1" applyBorder="1"/>
    <xf numFmtId="0" fontId="0" fillId="4" borderId="13" xfId="0" applyFill="1" applyBorder="1" applyAlignment="1">
      <alignment horizontal="left"/>
    </xf>
    <xf numFmtId="0" fontId="5" fillId="0" borderId="2" xfId="0" applyFont="1" applyBorder="1" applyAlignment="1">
      <alignment horizontal="left" vertical="center"/>
    </xf>
    <xf numFmtId="49" fontId="61" fillId="0" borderId="0" xfId="0" applyNumberFormat="1" applyFont="1"/>
    <xf numFmtId="2" fontId="62" fillId="0" borderId="0" xfId="1" applyNumberFormat="1" applyFont="1" applyAlignment="1" applyProtection="1">
      <alignment horizontal="left"/>
    </xf>
    <xf numFmtId="0" fontId="2" fillId="9" borderId="0" xfId="0" applyFont="1" applyFill="1"/>
    <xf numFmtId="0" fontId="11" fillId="9" borderId="0" xfId="0" applyFont="1" applyFill="1" applyAlignment="1">
      <alignment horizontal="right"/>
    </xf>
    <xf numFmtId="0" fontId="11" fillId="9" borderId="0" xfId="0" applyFont="1" applyFill="1" applyAlignment="1">
      <alignment horizontal="center"/>
    </xf>
    <xf numFmtId="0" fontId="2" fillId="9" borderId="0" xfId="0" applyFont="1" applyFill="1" applyAlignment="1">
      <alignment vertical="center"/>
    </xf>
    <xf numFmtId="0" fontId="11" fillId="0" borderId="8" xfId="0" applyFont="1" applyBorder="1" applyAlignment="1">
      <alignment horizontal="center"/>
    </xf>
    <xf numFmtId="0" fontId="48" fillId="0" borderId="0" xfId="0" applyFont="1" applyAlignment="1">
      <alignment horizontal="left" vertical="center"/>
    </xf>
    <xf numFmtId="0" fontId="8" fillId="2" borderId="15"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protection locked="0"/>
    </xf>
    <xf numFmtId="0" fontId="48" fillId="2" borderId="11" xfId="0" applyFont="1" applyFill="1" applyBorder="1" applyAlignment="1" applyProtection="1">
      <alignment horizontal="left"/>
      <protection locked="0"/>
    </xf>
    <xf numFmtId="0" fontId="0" fillId="10" borderId="0" xfId="0" applyFill="1" applyAlignment="1">
      <alignment vertical="center"/>
    </xf>
    <xf numFmtId="49" fontId="29" fillId="10" borderId="0" xfId="0" applyNumberFormat="1" applyFont="1" applyFill="1" applyAlignment="1">
      <alignment horizontal="center" vertical="center"/>
    </xf>
    <xf numFmtId="1" fontId="17" fillId="0" borderId="7" xfId="0" applyNumberFormat="1" applyFont="1" applyBorder="1" applyAlignment="1">
      <alignment horizontal="center"/>
    </xf>
    <xf numFmtId="0" fontId="1" fillId="0" borderId="8" xfId="0" applyFont="1" applyBorder="1"/>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2" fillId="2" borderId="14" xfId="0" applyFont="1" applyFill="1" applyBorder="1" applyAlignment="1">
      <alignment vertical="center"/>
    </xf>
    <xf numFmtId="0" fontId="52" fillId="2" borderId="10" xfId="0" applyFont="1" applyFill="1" applyBorder="1" applyAlignment="1">
      <alignment vertical="center"/>
    </xf>
    <xf numFmtId="0" fontId="52" fillId="2" borderId="13" xfId="0" applyFont="1" applyFill="1" applyBorder="1" applyAlignment="1">
      <alignment vertical="center"/>
    </xf>
    <xf numFmtId="0" fontId="35" fillId="0" borderId="0" xfId="0" applyFont="1" applyAlignment="1">
      <alignment horizontal="left" vertical="top" wrapText="1"/>
    </xf>
    <xf numFmtId="0" fontId="49" fillId="0" borderId="0" xfId="0" applyFont="1" applyAlignment="1">
      <alignment horizontal="left" vertical="top" wrapText="1"/>
    </xf>
    <xf numFmtId="0" fontId="2" fillId="0" borderId="0" xfId="0" applyFont="1" applyAlignment="1">
      <alignment horizontal="center" vertical="center" wrapText="1"/>
    </xf>
    <xf numFmtId="0" fontId="5" fillId="5" borderId="7" xfId="0" applyFont="1" applyFill="1" applyBorder="1" applyAlignment="1" applyProtection="1">
      <alignment horizontal="left" vertical="center"/>
      <protection locked="0"/>
    </xf>
    <xf numFmtId="0" fontId="0" fillId="0" borderId="0" xfId="0" applyAlignment="1">
      <alignment horizontal="right" vertical="center"/>
    </xf>
    <xf numFmtId="0" fontId="0" fillId="0" borderId="4" xfId="0" applyBorder="1" applyAlignment="1">
      <alignment horizontal="right" vertical="center"/>
    </xf>
    <xf numFmtId="49" fontId="2" fillId="0" borderId="26" xfId="0" applyNumberFormat="1" applyFont="1" applyBorder="1" applyAlignment="1">
      <alignment horizontal="left"/>
    </xf>
    <xf numFmtId="49" fontId="2" fillId="0" borderId="0" xfId="0" applyNumberFormat="1" applyFont="1" applyAlignment="1">
      <alignment horizontal="left"/>
    </xf>
    <xf numFmtId="0" fontId="46" fillId="0" borderId="0" xfId="0" applyFont="1" applyAlignment="1">
      <alignment horizontal="lef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2" fillId="0" borderId="0" xfId="0" applyFont="1" applyAlignment="1">
      <alignment horizontal="center" wrapText="1"/>
    </xf>
    <xf numFmtId="0" fontId="5"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49" fontId="5" fillId="2" borderId="14"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26" xfId="0" applyFont="1" applyBorder="1" applyAlignment="1">
      <alignment horizontal="left"/>
    </xf>
    <xf numFmtId="0" fontId="1" fillId="0" borderId="0" xfId="0" applyFont="1" applyAlignment="1">
      <alignment horizontal="left"/>
    </xf>
    <xf numFmtId="0" fontId="7" fillId="2" borderId="3" xfId="0" applyFont="1" applyFill="1" applyBorder="1"/>
    <xf numFmtId="0" fontId="7" fillId="2" borderId="0" xfId="0" applyFont="1" applyFill="1"/>
    <xf numFmtId="0" fontId="7" fillId="2" borderId="4" xfId="0" applyFont="1" applyFill="1" applyBorder="1"/>
    <xf numFmtId="0" fontId="37"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44" fillId="0" borderId="3" xfId="0" applyFont="1" applyBorder="1" applyAlignment="1">
      <alignment horizontal="left" vertical="center"/>
    </xf>
    <xf numFmtId="0" fontId="44" fillId="0" borderId="0" xfId="0" applyFont="1" applyAlignment="1">
      <alignment horizontal="left" vertical="center"/>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1" fillId="0" borderId="3" xfId="0" applyFont="1" applyBorder="1" applyAlignment="1">
      <alignment vertical="top" wrapText="1"/>
    </xf>
    <xf numFmtId="0" fontId="11" fillId="0" borderId="0" xfId="0" applyFont="1" applyAlignment="1">
      <alignment vertical="top" wrapText="1"/>
    </xf>
    <xf numFmtId="0" fontId="44" fillId="0" borderId="0" xfId="0" applyFont="1" applyAlignment="1">
      <alignment horizontal="left" vertical="center" wrapText="1"/>
    </xf>
    <xf numFmtId="0" fontId="5" fillId="0" borderId="0" xfId="0" applyFont="1"/>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7" fillId="0" borderId="3" xfId="0" applyFont="1" applyBorder="1"/>
    <xf numFmtId="0" fontId="47"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7"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31" fillId="4" borderId="0" xfId="0" applyFont="1" applyFill="1" applyAlignment="1">
      <alignment horizontal="center" vertical="center"/>
    </xf>
    <xf numFmtId="0" fontId="5" fillId="6" borderId="14" xfId="0" applyFont="1" applyFill="1" applyBorder="1" applyAlignment="1">
      <alignment horizontal="left" vertical="center"/>
    </xf>
    <xf numFmtId="0" fontId="5" fillId="6" borderId="10" xfId="0" applyFont="1" applyFill="1" applyBorder="1" applyAlignment="1">
      <alignment horizontal="left" vertical="center"/>
    </xf>
    <xf numFmtId="0" fontId="5" fillId="6"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0" fillId="2" borderId="10"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vertical="center"/>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50" fillId="2" borderId="14" xfId="0" applyFont="1" applyFill="1" applyBorder="1" applyAlignment="1">
      <alignment horizontal="left" vertical="center" wrapText="1"/>
    </xf>
    <xf numFmtId="0" fontId="50" fillId="2" borderId="10" xfId="0" applyFont="1" applyFill="1" applyBorder="1" applyAlignment="1">
      <alignment horizontal="left" vertical="center" wrapText="1"/>
    </xf>
    <xf numFmtId="0" fontId="50" fillId="2" borderId="13"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9"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4" fillId="0" borderId="0" xfId="0" applyFont="1" applyAlignment="1">
      <alignment horizontal="center" vertical="center"/>
    </xf>
    <xf numFmtId="0" fontId="7" fillId="0" borderId="0" xfId="0" applyFont="1" applyAlignment="1">
      <alignment horizontal="left" vertical="top"/>
    </xf>
    <xf numFmtId="0" fontId="1" fillId="10" borderId="0" xfId="0" applyFont="1" applyFill="1" applyAlignment="1">
      <alignment horizontal="left" vertical="top"/>
    </xf>
    <xf numFmtId="164" fontId="22" fillId="0" borderId="0" xfId="0" applyNumberFormat="1" applyFont="1" applyAlignment="1">
      <alignment horizontal="left" vertical="top" wrapText="1"/>
    </xf>
    <xf numFmtId="0" fontId="7" fillId="0" borderId="0" xfId="0" applyFont="1" applyAlignment="1">
      <alignment vertical="center" wrapText="1"/>
    </xf>
    <xf numFmtId="0" fontId="2" fillId="0" borderId="0" xfId="0" applyFont="1" applyAlignment="1">
      <alignment shrinkToFit="1"/>
    </xf>
    <xf numFmtId="49" fontId="63" fillId="0" borderId="0" xfId="0" applyNumberFormat="1" applyFont="1"/>
    <xf numFmtId="49" fontId="47" fillId="0" borderId="0" xfId="0" applyNumberFormat="1" applyFont="1"/>
    <xf numFmtId="0" fontId="46" fillId="0" borderId="3" xfId="0" applyFont="1" applyBorder="1" applyAlignment="1">
      <alignment vertical="top" wrapText="1"/>
    </xf>
    <xf numFmtId="0" fontId="46" fillId="0" borderId="0" xfId="0" applyFont="1" applyAlignment="1">
      <alignment vertical="top" wrapText="1"/>
    </xf>
    <xf numFmtId="0" fontId="46" fillId="0" borderId="3" xfId="0" applyFont="1" applyBorder="1" applyAlignment="1">
      <alignment shrinkToFit="1"/>
    </xf>
    <xf numFmtId="0" fontId="46" fillId="0" borderId="0" xfId="0" applyFont="1" applyAlignment="1">
      <alignment shrinkToFit="1"/>
    </xf>
    <xf numFmtId="0" fontId="2" fillId="9" borderId="0" xfId="0" applyFont="1" applyFill="1" applyAlignment="1">
      <alignment wrapText="1"/>
    </xf>
    <xf numFmtId="0" fontId="7" fillId="10" borderId="0" xfId="0" applyFont="1" applyFill="1" applyAlignment="1">
      <alignment horizontal="left" vertical="top" wrapText="1"/>
    </xf>
  </cellXfs>
  <cellStyles count="2">
    <cellStyle name="Hyperlä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90" lockText="1" noThreeD="1"/>
</file>

<file path=xl/ctrlProps/ctrlProp10.xml><?xml version="1.0" encoding="utf-8"?>
<formControlPr xmlns="http://schemas.microsoft.com/office/spreadsheetml/2009/9/main" objectType="CheckBox" fmlaLink="$C$218" lockText="1" noThreeD="1"/>
</file>

<file path=xl/ctrlProps/ctrlProp11.xml><?xml version="1.0" encoding="utf-8"?>
<formControlPr xmlns="http://schemas.microsoft.com/office/spreadsheetml/2009/9/main" objectType="CheckBox" fmlaLink="$C$219" lockText="1" noThreeD="1"/>
</file>

<file path=xl/ctrlProps/ctrlProp12.xml><?xml version="1.0" encoding="utf-8"?>
<formControlPr xmlns="http://schemas.microsoft.com/office/spreadsheetml/2009/9/main" objectType="CheckBox" fmlaLink="$C$220" lockText="1" noThreeD="1"/>
</file>

<file path=xl/ctrlProps/ctrlProp13.xml><?xml version="1.0" encoding="utf-8"?>
<formControlPr xmlns="http://schemas.microsoft.com/office/spreadsheetml/2009/9/main" objectType="CheckBox" fmlaLink="$C$222" lockText="1" noThreeD="1"/>
</file>

<file path=xl/ctrlProps/ctrlProp14.xml><?xml version="1.0" encoding="utf-8"?>
<formControlPr xmlns="http://schemas.microsoft.com/office/spreadsheetml/2009/9/main" objectType="CheckBox" fmlaLink="$C$224" lockText="1" noThreeD="1"/>
</file>

<file path=xl/ctrlProps/ctrlProp15.xml><?xml version="1.0" encoding="utf-8"?>
<formControlPr xmlns="http://schemas.microsoft.com/office/spreadsheetml/2009/9/main" objectType="CheckBox" fmlaLink="$C$221" lockText="1" noThreeD="1"/>
</file>

<file path=xl/ctrlProps/ctrlProp16.xml><?xml version="1.0" encoding="utf-8"?>
<formControlPr xmlns="http://schemas.microsoft.com/office/spreadsheetml/2009/9/main" objectType="CheckBox" fmlaLink="$C$223" lockText="1" noThreeD="1"/>
</file>

<file path=xl/ctrlProps/ctrlProp17.xml><?xml version="1.0" encoding="utf-8"?>
<formControlPr xmlns="http://schemas.microsoft.com/office/spreadsheetml/2009/9/main" objectType="Drop" dropLines="5" dropStyle="combo" dx="25" fmlaLink="$C$260" fmlaRange="$D$260:$D$264" noThreeD="1" sel="1" val="0"/>
</file>

<file path=xl/ctrlProps/ctrlProp18.xml><?xml version="1.0" encoding="utf-8"?>
<formControlPr xmlns="http://schemas.microsoft.com/office/spreadsheetml/2009/9/main" objectType="Drop" dropLines="3" dropStyle="combo" dx="25" fmlaLink="$C$271" fmlaRange="$D$271:$D$273" noThreeD="1" sel="1" val="0"/>
</file>

<file path=xl/ctrlProps/ctrlProp19.xml><?xml version="1.0" encoding="utf-8"?>
<formControlPr xmlns="http://schemas.microsoft.com/office/spreadsheetml/2009/9/main" objectType="Drop" dropLines="5" dropStyle="combo" dx="25" fmlaLink="$C$266" fmlaRange="$D$266:$D$270" noThreeD="1" sel="1" val="0"/>
</file>

<file path=xl/ctrlProps/ctrlProp2.xml><?xml version="1.0" encoding="utf-8"?>
<formControlPr xmlns="http://schemas.microsoft.com/office/spreadsheetml/2009/9/main" objectType="CheckBox" fmlaLink="$D$193" lockText="1" noThreeD="1"/>
</file>

<file path=xl/ctrlProps/ctrlProp20.xml><?xml version="1.0" encoding="utf-8"?>
<formControlPr xmlns="http://schemas.microsoft.com/office/spreadsheetml/2009/9/main" objectType="CheckBox" fmlaLink="$D$192" lockText="1" noThreeD="1"/>
</file>

<file path=xl/ctrlProps/ctrlProp21.xml><?xml version="1.0" encoding="utf-8"?>
<formControlPr xmlns="http://schemas.microsoft.com/office/spreadsheetml/2009/9/main" objectType="Drop" dropLines="3" dropStyle="combo" dx="25" fmlaLink="$C$256" fmlaRange="$D$256:$D$258" noThreeD="1" sel="1" val="0"/>
</file>

<file path=xl/ctrlProps/ctrlProp22.xml><?xml version="1.0" encoding="utf-8"?>
<formControlPr xmlns="http://schemas.microsoft.com/office/spreadsheetml/2009/9/main" objectType="Drop" dropLines="4" dropStyle="combo" dx="25" fmlaLink="$C$276" fmlaRange="$D$276:$D$279" noThreeD="1" sel="1" val="0"/>
</file>

<file path=xl/ctrlProps/ctrlProp3.xml><?xml version="1.0" encoding="utf-8"?>
<formControlPr xmlns="http://schemas.microsoft.com/office/spreadsheetml/2009/9/main" objectType="Drop" dropLines="6" dropStyle="combo" dx="25" fmlaLink="$C$204" fmlaRange="$D$197:$D$202" noThreeD="1" sel="1" val="0"/>
</file>

<file path=xl/ctrlProps/ctrlProp4.xml><?xml version="1.0" encoding="utf-8"?>
<formControlPr xmlns="http://schemas.microsoft.com/office/spreadsheetml/2009/9/main" objectType="Drop" dropLines="3" dropStyle="combo" dx="25" fmlaLink="$C$213" fmlaRange="$D$209:$D$211" noThreeD="1" sel="1" val="0"/>
</file>

<file path=xl/ctrlProps/ctrlProp5.xml><?xml version="1.0" encoding="utf-8"?>
<formControlPr xmlns="http://schemas.microsoft.com/office/spreadsheetml/2009/9/main" objectType="Drop" dropStyle="combo" dx="25" fmlaLink="$C$227" fmlaRange="$D$227:$D$234" noThreeD="1" sel="1" val="0"/>
</file>

<file path=xl/ctrlProps/ctrlProp6.xml><?xml version="1.0" encoding="utf-8"?>
<formControlPr xmlns="http://schemas.microsoft.com/office/spreadsheetml/2009/9/main" objectType="CheckBox" fmlaLink="$C$214" noThreeD="1"/>
</file>

<file path=xl/ctrlProps/ctrlProp7.xml><?xml version="1.0" encoding="utf-8"?>
<formControlPr xmlns="http://schemas.microsoft.com/office/spreadsheetml/2009/9/main" objectType="CheckBox" fmlaLink="$C$215" noThreeD="1"/>
</file>

<file path=xl/ctrlProps/ctrlProp8.xml><?xml version="1.0" encoding="utf-8"?>
<formControlPr xmlns="http://schemas.microsoft.com/office/spreadsheetml/2009/9/main" objectType="Drop" dropLines="15" dropStyle="combo" dx="25" fmlaLink="$C$236" fmlaRange="$D$236:$D$250" noThreeD="1" sel="1" val="0"/>
</file>

<file path=xl/ctrlProps/ctrlProp9.xml><?xml version="1.0" encoding="utf-8"?>
<formControlPr xmlns="http://schemas.microsoft.com/office/spreadsheetml/2009/9/main" objectType="Drop" dropLines="3" dropStyle="combo" dx="25" fmlaLink="$C$252" fmlaRange="$D$252:$D$25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1120140</xdr:colOff>
      <xdr:row>7</xdr:row>
      <xdr:rowOff>20588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45720</xdr:colOff>
          <xdr:row>7</xdr:row>
          <xdr:rowOff>213360</xdr:rowOff>
        </xdr:from>
        <xdr:to>
          <xdr:col>7</xdr:col>
          <xdr:colOff>419100</xdr:colOff>
          <xdr:row>8</xdr:row>
          <xdr:rowOff>213360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36</xdr:row>
          <xdr:rowOff>76200</xdr:rowOff>
        </xdr:from>
        <xdr:to>
          <xdr:col>4</xdr:col>
          <xdr:colOff>868680</xdr:colOff>
          <xdr:row>38</xdr:row>
          <xdr:rowOff>91440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76</xdr:row>
          <xdr:rowOff>137160</xdr:rowOff>
        </xdr:from>
        <xdr:to>
          <xdr:col>4</xdr:col>
          <xdr:colOff>1333500</xdr:colOff>
          <xdr:row>78</xdr:row>
          <xdr:rowOff>15240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121920</xdr:rowOff>
        </xdr:from>
        <xdr:to>
          <xdr:col>4</xdr:col>
          <xdr:colOff>876300</xdr:colOff>
          <xdr:row>103</xdr:row>
          <xdr:rowOff>327660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5</xdr:col>
          <xdr:colOff>0</xdr:colOff>
          <xdr:row>87</xdr:row>
          <xdr:rowOff>182880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151</xdr:row>
          <xdr:rowOff>68580</xdr:rowOff>
        </xdr:from>
        <xdr:to>
          <xdr:col>4</xdr:col>
          <xdr:colOff>1143000</xdr:colOff>
          <xdr:row>153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152</xdr:row>
          <xdr:rowOff>137160</xdr:rowOff>
        </xdr:from>
        <xdr:to>
          <xdr:col>4</xdr:col>
          <xdr:colOff>1143000</xdr:colOff>
          <xdr:row>154</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49</xdr:row>
          <xdr:rowOff>22860</xdr:rowOff>
        </xdr:from>
        <xdr:to>
          <xdr:col>4</xdr:col>
          <xdr:colOff>1325880</xdr:colOff>
          <xdr:row>49</xdr:row>
          <xdr:rowOff>205740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15240</xdr:rowOff>
        </xdr:from>
        <xdr:to>
          <xdr:col>4</xdr:col>
          <xdr:colOff>495300</xdr:colOff>
          <xdr:row>50</xdr:row>
          <xdr:rowOff>175260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38100</xdr:rowOff>
        </xdr:from>
        <xdr:to>
          <xdr:col>7</xdr:col>
          <xdr:colOff>411480</xdr:colOff>
          <xdr:row>36</xdr:row>
          <xdr:rowOff>60960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15240</xdr:rowOff>
        </xdr:from>
        <xdr:to>
          <xdr:col>7</xdr:col>
          <xdr:colOff>411480</xdr:colOff>
          <xdr:row>37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15240</xdr:rowOff>
        </xdr:from>
        <xdr:to>
          <xdr:col>7</xdr:col>
          <xdr:colOff>411480</xdr:colOff>
          <xdr:row>38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39</xdr:row>
          <xdr:rowOff>0</xdr:rowOff>
        </xdr:from>
        <xdr:to>
          <xdr:col>7</xdr:col>
          <xdr:colOff>419100</xdr:colOff>
          <xdr:row>40</xdr:row>
          <xdr:rowOff>68580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40</xdr:row>
          <xdr:rowOff>152400</xdr:rowOff>
        </xdr:from>
        <xdr:to>
          <xdr:col>7</xdr:col>
          <xdr:colOff>419100</xdr:colOff>
          <xdr:row>42</xdr:row>
          <xdr:rowOff>15240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7620</xdr:rowOff>
        </xdr:from>
        <xdr:to>
          <xdr:col>7</xdr:col>
          <xdr:colOff>411480</xdr:colOff>
          <xdr:row>39</xdr:row>
          <xdr:rowOff>68580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40</xdr:row>
          <xdr:rowOff>0</xdr:rowOff>
        </xdr:from>
        <xdr:to>
          <xdr:col>7</xdr:col>
          <xdr:colOff>571500</xdr:colOff>
          <xdr:row>41</xdr:row>
          <xdr:rowOff>60960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137160</xdr:rowOff>
        </xdr:from>
        <xdr:to>
          <xdr:col>5</xdr:col>
          <xdr:colOff>0</xdr:colOff>
          <xdr:row>86</xdr:row>
          <xdr:rowOff>167640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62</xdr:row>
          <xdr:rowOff>137160</xdr:rowOff>
        </xdr:from>
        <xdr:to>
          <xdr:col>4</xdr:col>
          <xdr:colOff>518160</xdr:colOff>
          <xdr:row>64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57</xdr:row>
          <xdr:rowOff>137160</xdr:rowOff>
        </xdr:from>
        <xdr:to>
          <xdr:col>5</xdr:col>
          <xdr:colOff>53340</xdr:colOff>
          <xdr:row>59</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7620</xdr:rowOff>
        </xdr:from>
        <xdr:to>
          <xdr:col>6</xdr:col>
          <xdr:colOff>762000</xdr:colOff>
          <xdr:row>20</xdr:row>
          <xdr:rowOff>91440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80</xdr:row>
          <xdr:rowOff>99060</xdr:rowOff>
        </xdr:from>
        <xdr:to>
          <xdr:col>4</xdr:col>
          <xdr:colOff>1196340</xdr:colOff>
          <xdr:row>80</xdr:row>
          <xdr:rowOff>281940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5</xdr:col>
          <xdr:colOff>0</xdr:colOff>
          <xdr:row>88</xdr:row>
          <xdr:rowOff>182880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80"/>
  <sheetViews>
    <sheetView showGridLines="0" tabSelected="1" zoomScaleNormal="100" workbookViewId="0">
      <selection activeCell="D22" sqref="D22:F22"/>
    </sheetView>
  </sheetViews>
  <sheetFormatPr defaultRowHeight="13.2" x14ac:dyDescent="0.25"/>
  <cols>
    <col min="1" max="1" width="3.77734375" customWidth="1"/>
    <col min="2" max="2" width="8.77734375" style="2" customWidth="1"/>
    <col min="3" max="3" width="19.109375" customWidth="1"/>
    <col min="4" max="4" width="12.21875" customWidth="1"/>
    <col min="5" max="5" width="19.21875" customWidth="1"/>
    <col min="6" max="6" width="10.44140625" customWidth="1"/>
    <col min="7" max="7" width="11" customWidth="1"/>
    <col min="8" max="8" width="10.21875" customWidth="1"/>
    <col min="9" max="9" width="18.21875" customWidth="1"/>
    <col min="10" max="10" width="18" customWidth="1"/>
    <col min="11" max="14" width="9.21875" customWidth="1"/>
    <col min="15" max="15" width="9.77734375" customWidth="1"/>
    <col min="16" max="18" width="9.21875" style="1" customWidth="1"/>
  </cols>
  <sheetData>
    <row r="1" spans="1:16" ht="18" customHeight="1" x14ac:dyDescent="0.3">
      <c r="A1" s="334">
        <v>2026</v>
      </c>
      <c r="B1" s="334"/>
      <c r="C1" s="354" t="s">
        <v>286</v>
      </c>
      <c r="D1" s="355"/>
      <c r="E1" s="355"/>
      <c r="F1" s="355"/>
      <c r="G1" s="355"/>
      <c r="H1" s="352" t="s">
        <v>287</v>
      </c>
      <c r="I1" s="94"/>
      <c r="J1" s="204" t="s">
        <v>363</v>
      </c>
      <c r="K1" s="111"/>
      <c r="L1" s="111"/>
      <c r="M1" s="111"/>
      <c r="N1" s="111"/>
      <c r="O1" s="111"/>
      <c r="P1" s="65"/>
    </row>
    <row r="2" spans="1:16" ht="25.05" customHeight="1" x14ac:dyDescent="0.25">
      <c r="A2" s="334"/>
      <c r="B2" s="334"/>
      <c r="C2" s="356"/>
      <c r="D2" s="356"/>
      <c r="E2" s="356"/>
      <c r="F2" s="356"/>
      <c r="G2" s="356"/>
      <c r="H2" s="353"/>
    </row>
    <row r="3" spans="1:16" ht="15" customHeight="1" x14ac:dyDescent="0.25">
      <c r="A3" s="164"/>
      <c r="B3" s="253"/>
      <c r="C3" s="253"/>
      <c r="D3" s="254" t="s">
        <v>373</v>
      </c>
      <c r="E3" s="254"/>
      <c r="F3" s="254"/>
      <c r="G3" s="254"/>
      <c r="H3" s="353"/>
      <c r="I3" s="94"/>
    </row>
    <row r="4" spans="1:16" ht="15" customHeight="1" x14ac:dyDescent="0.25">
      <c r="A4" s="164"/>
      <c r="B4" s="62"/>
      <c r="C4" s="62"/>
      <c r="D4" s="279" t="s">
        <v>292</v>
      </c>
      <c r="E4" s="279"/>
      <c r="F4" s="279"/>
      <c r="G4" s="279"/>
      <c r="H4" s="62"/>
      <c r="I4" s="94"/>
      <c r="J4" s="175"/>
      <c r="K4" s="175"/>
      <c r="L4" s="175"/>
      <c r="M4" s="175"/>
      <c r="N4" s="175"/>
      <c r="O4" s="175"/>
    </row>
    <row r="5" spans="1:16" ht="15" customHeight="1" x14ac:dyDescent="0.25">
      <c r="A5" s="164"/>
      <c r="C5" s="64"/>
      <c r="D5" s="279"/>
      <c r="E5" s="279"/>
      <c r="F5" s="279"/>
      <c r="G5" s="279"/>
      <c r="H5" s="179"/>
      <c r="I5" s="104"/>
      <c r="J5" s="104"/>
      <c r="K5" s="103"/>
      <c r="L5" s="103"/>
    </row>
    <row r="6" spans="1:16" ht="15" customHeight="1" x14ac:dyDescent="0.25">
      <c r="A6" s="164"/>
      <c r="B6" s="62"/>
      <c r="C6" s="62"/>
      <c r="D6" s="279"/>
      <c r="E6" s="279"/>
      <c r="F6" s="279"/>
      <c r="G6" s="279"/>
      <c r="H6" s="179"/>
    </row>
    <row r="7" spans="1:16" ht="15" customHeight="1" x14ac:dyDescent="0.25">
      <c r="A7" s="164"/>
      <c r="D7" s="106"/>
      <c r="E7" s="177" t="s">
        <v>335</v>
      </c>
      <c r="F7" s="58"/>
      <c r="G7" s="98"/>
      <c r="H7" s="60"/>
      <c r="I7" s="66"/>
      <c r="J7" s="176"/>
      <c r="K7" s="175"/>
      <c r="L7" s="175"/>
      <c r="M7" s="175"/>
      <c r="N7" s="175"/>
      <c r="O7" s="175"/>
    </row>
    <row r="8" spans="1:16" ht="18" customHeight="1" thickBot="1" x14ac:dyDescent="0.3">
      <c r="A8" s="165"/>
      <c r="B8" s="59"/>
      <c r="C8" s="59"/>
      <c r="E8" s="17"/>
      <c r="I8" s="367" t="s">
        <v>324</v>
      </c>
      <c r="J8" s="367"/>
      <c r="K8" s="98"/>
      <c r="L8" s="98"/>
      <c r="M8" s="98"/>
      <c r="N8" s="98"/>
      <c r="O8" s="98"/>
    </row>
    <row r="9" spans="1:16" ht="17.25" customHeight="1" thickTop="1" thickBot="1" x14ac:dyDescent="0.3">
      <c r="A9" s="166"/>
      <c r="B9" s="39"/>
      <c r="C9" s="335" t="s">
        <v>125</v>
      </c>
      <c r="D9" s="336"/>
      <c r="E9" s="336"/>
      <c r="F9" s="336"/>
      <c r="G9" s="336"/>
      <c r="H9" s="337"/>
      <c r="I9" s="180" t="s">
        <v>293</v>
      </c>
      <c r="J9" s="181">
        <f>D180</f>
        <v>0</v>
      </c>
      <c r="K9" s="98"/>
      <c r="L9" s="98"/>
      <c r="M9" s="98"/>
      <c r="N9" s="98"/>
      <c r="O9" s="98"/>
    </row>
    <row r="10" spans="1:16" ht="16.95" customHeight="1" thickTop="1" x14ac:dyDescent="0.25">
      <c r="A10" s="166"/>
      <c r="B10" s="39"/>
      <c r="C10" s="263" t="s">
        <v>325</v>
      </c>
      <c r="D10" s="264"/>
      <c r="E10" s="293"/>
      <c r="F10" s="293"/>
      <c r="G10" s="293"/>
      <c r="H10" s="293"/>
      <c r="I10" s="190"/>
      <c r="J10" s="191"/>
      <c r="K10" s="98"/>
      <c r="L10" s="98"/>
      <c r="M10" s="98"/>
      <c r="N10" s="98"/>
      <c r="O10" s="98"/>
    </row>
    <row r="11" spans="1:16" ht="17.25" customHeight="1" x14ac:dyDescent="0.25">
      <c r="A11" s="166"/>
      <c r="B11" s="39"/>
      <c r="C11" s="257" t="s">
        <v>326</v>
      </c>
      <c r="D11" s="258"/>
      <c r="E11" s="258"/>
      <c r="F11" s="258"/>
      <c r="G11" s="258"/>
      <c r="H11" s="259"/>
      <c r="I11" s="190"/>
      <c r="J11" s="191"/>
      <c r="K11" s="98"/>
      <c r="L11" s="98"/>
      <c r="M11" s="98"/>
      <c r="N11" s="98"/>
      <c r="O11" s="98"/>
    </row>
    <row r="12" spans="1:16" ht="17.25" customHeight="1" x14ac:dyDescent="0.25">
      <c r="A12" s="166"/>
      <c r="B12" s="39"/>
      <c r="C12" s="260"/>
      <c r="D12" s="261"/>
      <c r="E12" s="261"/>
      <c r="F12" s="261"/>
      <c r="G12" s="261"/>
      <c r="H12" s="262"/>
      <c r="I12" s="190"/>
      <c r="J12" s="191"/>
      <c r="K12" s="98"/>
      <c r="L12" s="98"/>
      <c r="M12" s="98"/>
      <c r="N12" s="98"/>
      <c r="O12" s="98"/>
    </row>
    <row r="13" spans="1:16" ht="12.75" customHeight="1" x14ac:dyDescent="0.25">
      <c r="A13" s="166"/>
      <c r="B13" s="39"/>
      <c r="I13" s="97"/>
      <c r="J13" s="73"/>
      <c r="K13" s="73"/>
      <c r="L13" s="73"/>
      <c r="M13" s="73"/>
      <c r="N13" s="73"/>
      <c r="O13" s="73"/>
    </row>
    <row r="14" spans="1:16" ht="15" customHeight="1" x14ac:dyDescent="0.25">
      <c r="A14" s="166"/>
      <c r="B14" s="39"/>
      <c r="C14" s="86" t="s">
        <v>140</v>
      </c>
      <c r="D14" s="293"/>
      <c r="E14" s="294"/>
      <c r="F14" s="294"/>
      <c r="G14" s="173" t="s">
        <v>284</v>
      </c>
      <c r="I14" s="280"/>
      <c r="J14" s="280"/>
      <c r="K14" s="86"/>
      <c r="L14" s="86"/>
      <c r="M14" s="86"/>
      <c r="N14" s="86"/>
      <c r="O14" s="86"/>
    </row>
    <row r="15" spans="1:16" ht="15" customHeight="1" x14ac:dyDescent="0.25">
      <c r="A15" s="166"/>
      <c r="B15" s="58"/>
      <c r="C15" s="86" t="s">
        <v>3</v>
      </c>
      <c r="D15" s="293"/>
      <c r="E15" s="294"/>
      <c r="F15" s="294"/>
      <c r="G15" s="173" t="s">
        <v>285</v>
      </c>
      <c r="I15" s="280"/>
      <c r="J15" s="280"/>
      <c r="K15" s="86"/>
      <c r="L15" s="86"/>
      <c r="M15" s="86"/>
      <c r="N15" s="86"/>
      <c r="O15" s="86"/>
    </row>
    <row r="16" spans="1:16" ht="15" customHeight="1" x14ac:dyDescent="0.25">
      <c r="A16" s="166"/>
      <c r="B16" s="58"/>
      <c r="C16" s="86" t="s">
        <v>4</v>
      </c>
      <c r="D16" s="251"/>
      <c r="E16" s="185" t="s">
        <v>299</v>
      </c>
      <c r="F16" s="250"/>
      <c r="G16" s="192" t="str">
        <f>IF(F16&lt;2010,"Must be within last 10 years - if earlier please complete new application form","")</f>
        <v>Must be within last 10 years - if earlier please complete new application form</v>
      </c>
      <c r="I16" s="173"/>
      <c r="K16" s="98"/>
      <c r="L16" s="98"/>
      <c r="M16" s="98"/>
      <c r="N16" s="98"/>
      <c r="O16" s="98"/>
    </row>
    <row r="17" spans="1:15" ht="15" customHeight="1" x14ac:dyDescent="0.25">
      <c r="A17" s="166"/>
      <c r="B17" s="58"/>
      <c r="C17" s="98" t="s">
        <v>53</v>
      </c>
      <c r="D17" s="295"/>
      <c r="E17" s="344"/>
      <c r="F17" s="345"/>
      <c r="G17" s="174"/>
      <c r="H17" s="128"/>
      <c r="I17" s="128"/>
      <c r="K17" s="152"/>
      <c r="L17" s="152"/>
      <c r="M17" s="152"/>
      <c r="N17" s="152"/>
      <c r="O17" s="152"/>
    </row>
    <row r="18" spans="1:15" ht="15" customHeight="1" x14ac:dyDescent="0.25">
      <c r="A18" s="166"/>
      <c r="B18" s="58"/>
      <c r="C18" s="95" t="s">
        <v>297</v>
      </c>
      <c r="D18" s="295"/>
      <c r="E18" s="296"/>
      <c r="F18" s="297"/>
      <c r="G18" s="298" t="s">
        <v>304</v>
      </c>
      <c r="H18" s="299"/>
      <c r="I18" s="184"/>
      <c r="J18" s="298" t="s">
        <v>303</v>
      </c>
      <c r="K18" s="299"/>
      <c r="L18" s="154"/>
      <c r="M18" s="154"/>
      <c r="N18" s="151"/>
      <c r="O18" s="151"/>
    </row>
    <row r="19" spans="1:15" ht="15" customHeight="1" x14ac:dyDescent="0.25">
      <c r="A19" s="166"/>
      <c r="B19" s="58"/>
      <c r="C19" s="95" t="s">
        <v>298</v>
      </c>
      <c r="D19" s="295"/>
      <c r="E19" s="296"/>
      <c r="F19" s="297"/>
      <c r="G19" s="155"/>
      <c r="H19" s="330"/>
      <c r="I19" s="330"/>
      <c r="J19" s="330"/>
      <c r="K19" s="154"/>
      <c r="L19" s="154"/>
      <c r="M19" s="154"/>
      <c r="N19" s="151"/>
      <c r="O19" s="151"/>
    </row>
    <row r="20" spans="1:15" ht="15" customHeight="1" x14ac:dyDescent="0.25">
      <c r="A20" s="166"/>
      <c r="B20" s="58"/>
      <c r="C20" s="95"/>
      <c r="D20" s="295"/>
      <c r="E20" s="296"/>
      <c r="F20" s="297"/>
      <c r="G20" s="74"/>
      <c r="H20" s="305" t="s">
        <v>290</v>
      </c>
      <c r="I20" s="305"/>
      <c r="J20" s="305"/>
      <c r="K20" s="154"/>
      <c r="L20" s="154"/>
      <c r="M20" s="154"/>
      <c r="N20" s="151"/>
      <c r="O20" s="151"/>
    </row>
    <row r="21" spans="1:15" ht="15" customHeight="1" x14ac:dyDescent="0.25">
      <c r="A21" s="166"/>
      <c r="B21" s="58"/>
      <c r="C21" s="95"/>
      <c r="D21" s="295"/>
      <c r="E21" s="296"/>
      <c r="F21" s="297"/>
      <c r="H21" s="305"/>
      <c r="I21" s="305"/>
      <c r="J21" s="305"/>
      <c r="K21" s="154"/>
      <c r="L21" s="154"/>
      <c r="M21" s="154"/>
      <c r="N21" s="151"/>
      <c r="O21" s="151"/>
    </row>
    <row r="22" spans="1:15" ht="15" customHeight="1" x14ac:dyDescent="0.25">
      <c r="A22" s="166"/>
      <c r="B22" s="58"/>
      <c r="C22" s="95" t="s">
        <v>281</v>
      </c>
      <c r="D22" s="295"/>
      <c r="E22" s="296"/>
      <c r="F22" s="297"/>
      <c r="H22" s="305"/>
      <c r="I22" s="305"/>
      <c r="J22" s="305"/>
      <c r="K22" s="154"/>
      <c r="L22" s="154"/>
      <c r="M22" s="154"/>
      <c r="N22" s="151"/>
      <c r="O22" s="151"/>
    </row>
    <row r="23" spans="1:15" ht="15" customHeight="1" x14ac:dyDescent="0.25">
      <c r="A23" s="166"/>
      <c r="B23" s="58"/>
      <c r="C23" s="95" t="s">
        <v>280</v>
      </c>
      <c r="D23" s="295"/>
      <c r="E23" s="296"/>
      <c r="F23" s="297"/>
      <c r="G23" s="74"/>
      <c r="I23" s="128"/>
      <c r="K23" s="154"/>
      <c r="L23" s="154"/>
      <c r="M23" s="154"/>
      <c r="N23" s="151"/>
      <c r="O23" s="151"/>
    </row>
    <row r="24" spans="1:15" ht="15" customHeight="1" x14ac:dyDescent="0.25">
      <c r="A24" s="166"/>
      <c r="B24" s="58"/>
      <c r="C24" s="162" t="s">
        <v>171</v>
      </c>
      <c r="D24" s="349"/>
      <c r="E24" s="296"/>
      <c r="F24" s="297"/>
    </row>
    <row r="25" spans="1:15" ht="15" customHeight="1" x14ac:dyDescent="0.25">
      <c r="A25" s="166"/>
      <c r="B25" s="58"/>
      <c r="C25" s="73" t="s">
        <v>55</v>
      </c>
      <c r="D25" s="295"/>
      <c r="E25" s="296"/>
      <c r="F25" s="297"/>
    </row>
    <row r="26" spans="1:15" ht="15" customHeight="1" x14ac:dyDescent="0.25">
      <c r="A26" s="166"/>
      <c r="B26" s="58"/>
      <c r="C26" s="96" t="s">
        <v>143</v>
      </c>
      <c r="D26" s="295"/>
      <c r="E26" s="296"/>
      <c r="F26" s="297"/>
    </row>
    <row r="27" spans="1:15" ht="15" customHeight="1" x14ac:dyDescent="0.25">
      <c r="A27" s="166"/>
      <c r="B27" s="73"/>
      <c r="C27" s="277" t="s">
        <v>180</v>
      </c>
      <c r="D27" s="278"/>
      <c r="E27" s="278"/>
      <c r="F27" s="278"/>
      <c r="G27" s="278"/>
      <c r="H27" s="278"/>
    </row>
    <row r="28" spans="1:15" ht="15" customHeight="1" x14ac:dyDescent="0.25">
      <c r="A28" s="166"/>
      <c r="B28" s="73"/>
      <c r="C28" s="278"/>
      <c r="D28" s="278"/>
      <c r="E28" s="278"/>
      <c r="F28" s="278"/>
      <c r="G28" s="278"/>
      <c r="H28" s="278"/>
    </row>
    <row r="29" spans="1:15" x14ac:dyDescent="0.25">
      <c r="A29" s="166"/>
      <c r="B29" s="23"/>
      <c r="C29" s="279" t="s">
        <v>181</v>
      </c>
      <c r="D29" s="279"/>
      <c r="E29" s="279"/>
      <c r="F29" s="279"/>
      <c r="G29" s="279"/>
      <c r="H29" s="279"/>
    </row>
    <row r="30" spans="1:15" x14ac:dyDescent="0.25">
      <c r="A30" s="166"/>
      <c r="G30" s="179"/>
      <c r="H30" s="179"/>
    </row>
    <row r="31" spans="1:15" x14ac:dyDescent="0.25">
      <c r="A31" s="166"/>
      <c r="B31" s="283" t="s">
        <v>370</v>
      </c>
      <c r="C31" s="284"/>
      <c r="D31" s="284"/>
      <c r="E31" s="284"/>
      <c r="F31" s="284"/>
      <c r="G31" s="284"/>
      <c r="H31" s="284"/>
      <c r="I31" s="284"/>
      <c r="J31" s="284"/>
    </row>
    <row r="32" spans="1:15" x14ac:dyDescent="0.25">
      <c r="A32" s="166"/>
      <c r="B32" s="300" t="s">
        <v>359</v>
      </c>
      <c r="C32" s="301"/>
      <c r="D32" s="301"/>
      <c r="E32" s="301"/>
      <c r="F32" s="301"/>
      <c r="G32" s="301"/>
      <c r="H32" s="301"/>
      <c r="I32" s="301"/>
      <c r="J32" s="301"/>
    </row>
    <row r="33" spans="1:15" ht="13.5" customHeight="1" x14ac:dyDescent="0.25">
      <c r="A33" s="166"/>
      <c r="B33" s="17"/>
      <c r="D33" s="20"/>
      <c r="E33" s="20"/>
      <c r="F33" s="20"/>
    </row>
    <row r="34" spans="1:15" ht="31.95" customHeight="1" x14ac:dyDescent="0.25">
      <c r="A34" s="166"/>
      <c r="B34" s="346" t="s">
        <v>291</v>
      </c>
      <c r="C34" s="347"/>
      <c r="D34" s="347"/>
      <c r="E34" s="348"/>
      <c r="F34" s="100"/>
      <c r="G34" s="357" t="s">
        <v>209</v>
      </c>
      <c r="H34" s="357"/>
      <c r="I34" s="357"/>
      <c r="J34" s="357"/>
      <c r="K34" s="357"/>
      <c r="L34" s="357"/>
    </row>
    <row r="35" spans="1:15" ht="49.5" customHeight="1" x14ac:dyDescent="0.25">
      <c r="A35" s="166"/>
      <c r="B35" s="350" t="s">
        <v>177</v>
      </c>
      <c r="C35" s="351"/>
      <c r="D35" s="249" t="s">
        <v>199</v>
      </c>
      <c r="E35" s="108" t="s">
        <v>365</v>
      </c>
      <c r="G35" s="358" t="s">
        <v>264</v>
      </c>
      <c r="H35" s="359"/>
      <c r="I35" s="359"/>
      <c r="J35" s="359"/>
      <c r="K35" s="359"/>
      <c r="L35" s="360"/>
      <c r="M35" s="112"/>
      <c r="N35" s="112"/>
      <c r="O35" s="112"/>
    </row>
    <row r="36" spans="1:15" ht="15.6" x14ac:dyDescent="0.3">
      <c r="A36" s="166"/>
      <c r="B36" s="167" t="s">
        <v>271</v>
      </c>
      <c r="C36" s="167"/>
      <c r="D36" s="168"/>
      <c r="E36" s="169"/>
      <c r="G36" s="138"/>
      <c r="H36" s="139"/>
      <c r="I36" s="361"/>
      <c r="J36" s="362"/>
      <c r="K36" s="362"/>
      <c r="L36" s="363"/>
      <c r="M36" s="112"/>
      <c r="N36" s="112"/>
      <c r="O36" s="112"/>
    </row>
    <row r="37" spans="1:15" ht="12.75" customHeight="1" x14ac:dyDescent="0.25">
      <c r="A37" s="166"/>
      <c r="C37" s="6" t="s">
        <v>48</v>
      </c>
      <c r="D37" s="83"/>
      <c r="E37" s="87"/>
      <c r="G37" s="140"/>
      <c r="H37" s="141"/>
      <c r="I37" s="302" t="str">
        <f>IF(A221&gt;0,"Supply drawings &amp; details of materials with application","")</f>
        <v/>
      </c>
      <c r="J37" s="303"/>
      <c r="K37" s="303"/>
      <c r="L37" s="304"/>
      <c r="M37" s="112"/>
      <c r="N37" s="112"/>
      <c r="O37" s="112"/>
    </row>
    <row r="38" spans="1:15" ht="12.75" customHeight="1" x14ac:dyDescent="0.25">
      <c r="A38" s="166"/>
      <c r="B38" s="285" t="s">
        <v>369</v>
      </c>
      <c r="C38" s="285"/>
      <c r="D38" s="285"/>
      <c r="E38" s="285"/>
      <c r="F38" s="20"/>
      <c r="G38" s="142"/>
      <c r="H38" s="143"/>
      <c r="I38" s="302"/>
      <c r="J38" s="303"/>
      <c r="K38" s="303"/>
      <c r="L38" s="304"/>
    </row>
    <row r="39" spans="1:15" ht="12.75" customHeight="1" x14ac:dyDescent="0.25">
      <c r="A39" s="166"/>
      <c r="C39" s="6" t="s">
        <v>5</v>
      </c>
      <c r="D39" s="83"/>
      <c r="E39" s="87"/>
      <c r="G39" s="142"/>
      <c r="H39" s="143"/>
      <c r="I39" s="338"/>
      <c r="J39" s="339"/>
      <c r="K39" s="339"/>
      <c r="L39" s="340"/>
    </row>
    <row r="40" spans="1:15" ht="12.75" customHeight="1" x14ac:dyDescent="0.25">
      <c r="A40" s="166"/>
      <c r="C40" s="6" t="s">
        <v>8</v>
      </c>
      <c r="D40" s="80"/>
      <c r="E40" s="87"/>
      <c r="G40" s="142"/>
      <c r="H40" s="143"/>
      <c r="I40" s="364" t="str">
        <f>IF(A223&gt;0,"Declare weight differences and changes to configuration","")</f>
        <v/>
      </c>
      <c r="J40" s="365"/>
      <c r="K40" s="365"/>
      <c r="L40" s="366"/>
    </row>
    <row r="41" spans="1:15" x14ac:dyDescent="0.25">
      <c r="A41" s="166"/>
      <c r="C41" s="6" t="s">
        <v>9</v>
      </c>
      <c r="D41" s="80"/>
      <c r="E41" s="87"/>
      <c r="G41" s="142"/>
      <c r="H41" s="143"/>
      <c r="I41" s="338"/>
      <c r="J41" s="339"/>
      <c r="K41" s="339"/>
      <c r="L41" s="340"/>
    </row>
    <row r="42" spans="1:15" ht="15.45" customHeight="1" x14ac:dyDescent="0.25">
      <c r="A42" s="166"/>
      <c r="C42" s="6" t="s">
        <v>6</v>
      </c>
      <c r="D42" s="80"/>
      <c r="E42" s="87"/>
      <c r="G42" s="144"/>
      <c r="H42" s="145"/>
      <c r="I42" s="341" t="str">
        <f>IF(B224&gt;0,"Supply full details, photos &amp; details of materials with application","")</f>
        <v/>
      </c>
      <c r="J42" s="342"/>
      <c r="K42" s="342"/>
      <c r="L42" s="343"/>
    </row>
    <row r="43" spans="1:15" ht="12.75" customHeight="1" x14ac:dyDescent="0.25">
      <c r="A43" s="166"/>
      <c r="C43" s="6" t="s">
        <v>7</v>
      </c>
      <c r="D43" s="80"/>
      <c r="E43" s="87"/>
    </row>
    <row r="44" spans="1:15" ht="12.75" customHeight="1" x14ac:dyDescent="0.25">
      <c r="A44" s="166"/>
      <c r="C44" s="6" t="s">
        <v>47</v>
      </c>
      <c r="D44" s="81"/>
      <c r="E44" s="87"/>
      <c r="F44" s="109" t="s">
        <v>150</v>
      </c>
      <c r="G44" s="309" t="s">
        <v>351</v>
      </c>
      <c r="H44" s="309"/>
      <c r="I44" s="309"/>
      <c r="J44" s="309"/>
      <c r="K44" s="309"/>
      <c r="L44" s="309"/>
      <c r="M44" s="309"/>
      <c r="N44" s="309"/>
      <c r="O44" s="153"/>
    </row>
    <row r="45" spans="1:15" ht="12.75" customHeight="1" x14ac:dyDescent="0.25">
      <c r="A45" s="166"/>
      <c r="B45" s="281" t="str">
        <f>IF(D44&gt;1,"Boat weighed? Yes / No","")</f>
        <v/>
      </c>
      <c r="C45" s="282"/>
      <c r="D45" s="216"/>
      <c r="E45" s="312" t="str">
        <f>IF(D44&gt;1,"If NOT weighed / re-weighed, give full details of weight change calculation in the Additional Information box","If no weight change ignore these two inputs. Text will appear if new weight is input")</f>
        <v>If no weight change ignore these two inputs. Text will appear if new weight is input</v>
      </c>
      <c r="F45" s="313"/>
      <c r="G45" s="313"/>
      <c r="H45" s="313"/>
      <c r="I45" s="313"/>
      <c r="J45" s="313"/>
      <c r="K45" s="313"/>
      <c r="L45" s="313"/>
      <c r="M45" s="153"/>
      <c r="N45" s="153"/>
      <c r="O45" s="153"/>
    </row>
    <row r="46" spans="1:15" ht="12.75" customHeight="1" x14ac:dyDescent="0.25">
      <c r="A46" s="166"/>
      <c r="B46" s="281" t="str">
        <f>IF(D44&gt;1,"Date of weighing if applicable","")</f>
        <v/>
      </c>
      <c r="C46" s="282"/>
      <c r="D46" s="217"/>
      <c r="E46" s="215"/>
      <c r="F46" s="109"/>
      <c r="G46" s="153"/>
      <c r="H46" s="153"/>
      <c r="I46" s="153"/>
      <c r="J46" s="153"/>
      <c r="K46" s="153"/>
      <c r="L46" s="153"/>
      <c r="M46" s="153"/>
      <c r="N46" s="153"/>
      <c r="O46" s="153"/>
    </row>
    <row r="47" spans="1:15" ht="12.75" customHeight="1" x14ac:dyDescent="0.25">
      <c r="A47" s="166"/>
      <c r="B47" s="60"/>
      <c r="C47" s="60"/>
      <c r="D47" s="78"/>
      <c r="E47" s="131"/>
      <c r="F47" s="109"/>
      <c r="G47" s="153"/>
      <c r="H47" s="153"/>
      <c r="I47" s="153"/>
      <c r="J47" s="153"/>
      <c r="K47" s="153"/>
      <c r="L47" s="153"/>
      <c r="M47" s="153"/>
      <c r="N47" s="153"/>
      <c r="O47" s="153"/>
    </row>
    <row r="48" spans="1:15" ht="12.75" customHeight="1" x14ac:dyDescent="0.25">
      <c r="A48" s="166"/>
      <c r="B48" s="20"/>
      <c r="C48" s="7" t="s">
        <v>27</v>
      </c>
      <c r="D48" s="81"/>
      <c r="E48" s="87"/>
      <c r="F48" s="109" t="s">
        <v>150</v>
      </c>
      <c r="N48" s="153"/>
      <c r="O48" s="153"/>
    </row>
    <row r="49" spans="1:15" ht="13.5" customHeight="1" x14ac:dyDescent="0.25">
      <c r="A49" s="166"/>
      <c r="C49" s="7" t="s">
        <v>170</v>
      </c>
      <c r="D49" s="82"/>
      <c r="E49" s="87"/>
      <c r="F49" s="109" t="s">
        <v>150</v>
      </c>
      <c r="G49" s="309" t="s">
        <v>372</v>
      </c>
      <c r="H49" s="309"/>
      <c r="I49" s="309"/>
      <c r="J49" s="309"/>
      <c r="K49" s="309"/>
      <c r="L49" s="309"/>
      <c r="M49" s="309"/>
    </row>
    <row r="50" spans="1:15" ht="16.5" customHeight="1" x14ac:dyDescent="0.25">
      <c r="A50" s="166"/>
      <c r="C50" s="20" t="s">
        <v>197</v>
      </c>
      <c r="D50" s="310"/>
      <c r="E50" s="311"/>
      <c r="F50" s="109"/>
      <c r="G50" s="274" t="s">
        <v>322</v>
      </c>
      <c r="H50" s="275"/>
      <c r="I50" s="275"/>
      <c r="J50" s="275"/>
      <c r="K50" s="275"/>
      <c r="L50" s="275"/>
      <c r="M50" s="276"/>
      <c r="N50" s="2"/>
      <c r="O50" s="2"/>
    </row>
    <row r="51" spans="1:15" ht="15" customHeight="1" x14ac:dyDescent="0.25">
      <c r="A51" s="166"/>
      <c r="B51" s="93"/>
      <c r="C51" s="93" t="s">
        <v>198</v>
      </c>
      <c r="D51" s="107"/>
      <c r="E51" s="105"/>
      <c r="F51" s="109"/>
      <c r="G51" s="306"/>
      <c r="H51" s="307"/>
      <c r="I51" s="307"/>
      <c r="J51" s="307"/>
      <c r="K51" s="307"/>
      <c r="L51" s="307"/>
      <c r="M51" s="308"/>
      <c r="N51" s="178"/>
      <c r="O51" s="178"/>
    </row>
    <row r="52" spans="1:15" ht="12.75" customHeight="1" x14ac:dyDescent="0.25">
      <c r="A52" s="166"/>
      <c r="B52" s="20" t="s">
        <v>160</v>
      </c>
      <c r="C52" s="7" t="s">
        <v>149</v>
      </c>
      <c r="D52" s="81"/>
      <c r="E52" s="87"/>
      <c r="F52" s="109" t="s">
        <v>150</v>
      </c>
      <c r="G52" s="271"/>
      <c r="H52" s="272"/>
      <c r="I52" s="272"/>
      <c r="J52" s="272"/>
      <c r="K52" s="272"/>
      <c r="L52" s="272"/>
      <c r="M52" s="273"/>
      <c r="N52" s="178"/>
      <c r="O52" s="178"/>
    </row>
    <row r="53" spans="1:15" ht="12.75" customHeight="1" x14ac:dyDescent="0.25">
      <c r="A53" s="166"/>
      <c r="C53" s="67" t="s">
        <v>178</v>
      </c>
      <c r="D53" s="80"/>
      <c r="E53" s="87"/>
      <c r="G53" s="271"/>
      <c r="H53" s="272"/>
      <c r="I53" s="272"/>
      <c r="J53" s="272"/>
      <c r="K53" s="272"/>
      <c r="L53" s="272"/>
      <c r="M53" s="273"/>
      <c r="N53" s="178"/>
      <c r="O53" s="178"/>
    </row>
    <row r="54" spans="1:15" ht="12.75" customHeight="1" x14ac:dyDescent="0.25">
      <c r="A54" s="166"/>
      <c r="C54" s="67" t="s">
        <v>179</v>
      </c>
      <c r="D54" s="80"/>
      <c r="E54" s="87"/>
      <c r="G54" s="271"/>
      <c r="H54" s="272"/>
      <c r="I54" s="272"/>
      <c r="J54" s="272"/>
      <c r="K54" s="272"/>
      <c r="L54" s="272"/>
      <c r="M54" s="273"/>
      <c r="N54" s="178"/>
      <c r="O54" s="178"/>
    </row>
    <row r="55" spans="1:15" ht="12.75" customHeight="1" x14ac:dyDescent="0.25">
      <c r="A55" s="166"/>
      <c r="C55" s="17"/>
      <c r="D55" s="101"/>
      <c r="E55" s="102"/>
      <c r="G55" s="271"/>
      <c r="H55" s="272"/>
      <c r="I55" s="272"/>
      <c r="J55" s="272"/>
      <c r="K55" s="272"/>
      <c r="L55" s="272"/>
      <c r="M55" s="273"/>
      <c r="N55" s="178"/>
      <c r="O55" s="178"/>
    </row>
    <row r="56" spans="1:15" x14ac:dyDescent="0.25">
      <c r="A56" s="166"/>
      <c r="B56" s="292" t="s">
        <v>104</v>
      </c>
      <c r="C56" s="6" t="s">
        <v>100</v>
      </c>
      <c r="D56" s="83"/>
      <c r="E56" s="87"/>
      <c r="G56" s="265"/>
      <c r="H56" s="266"/>
      <c r="I56" s="266"/>
      <c r="J56" s="266"/>
      <c r="K56" s="266"/>
      <c r="L56" s="266"/>
      <c r="M56" s="267"/>
      <c r="N56" s="161"/>
      <c r="O56" s="161"/>
    </row>
    <row r="57" spans="1:15" x14ac:dyDescent="0.25">
      <c r="A57" s="166"/>
      <c r="B57" s="292"/>
      <c r="C57" s="6" t="s">
        <v>101</v>
      </c>
      <c r="D57" s="83"/>
      <c r="E57" s="87"/>
      <c r="G57" s="268"/>
      <c r="H57" s="269"/>
      <c r="I57" s="269"/>
      <c r="J57" s="269"/>
      <c r="K57" s="269"/>
      <c r="L57" s="269"/>
      <c r="M57" s="270"/>
      <c r="N57" s="160"/>
      <c r="O57" s="160"/>
    </row>
    <row r="58" spans="1:15" x14ac:dyDescent="0.25">
      <c r="A58" s="166"/>
      <c r="B58" s="114"/>
      <c r="D58" s="127"/>
      <c r="E58" s="131"/>
      <c r="G58" s="268"/>
      <c r="H58" s="269"/>
      <c r="I58" s="269"/>
      <c r="J58" s="269"/>
      <c r="K58" s="269"/>
      <c r="L58" s="269"/>
      <c r="M58" s="270"/>
      <c r="N58" s="160"/>
      <c r="O58" s="160"/>
    </row>
    <row r="59" spans="1:15" ht="13.05" customHeight="1" x14ac:dyDescent="0.25">
      <c r="A59" s="166"/>
      <c r="B59" s="289" t="s">
        <v>241</v>
      </c>
      <c r="C59" s="289"/>
      <c r="D59" s="133"/>
      <c r="E59" s="134"/>
      <c r="G59" s="268"/>
      <c r="H59" s="269"/>
      <c r="I59" s="269"/>
      <c r="J59" s="269"/>
      <c r="K59" s="269"/>
      <c r="L59" s="269"/>
      <c r="M59" s="270"/>
      <c r="N59" s="160"/>
      <c r="O59" s="160"/>
    </row>
    <row r="60" spans="1:15" ht="13.05" customHeight="1" x14ac:dyDescent="0.25">
      <c r="A60" s="166"/>
      <c r="B60" s="289" t="s">
        <v>252</v>
      </c>
      <c r="C60" s="289"/>
      <c r="D60" s="82"/>
      <c r="E60" s="87"/>
      <c r="G60" s="268"/>
      <c r="H60" s="269"/>
      <c r="I60" s="269"/>
      <c r="J60" s="269"/>
      <c r="K60" s="269"/>
      <c r="L60" s="269"/>
      <c r="M60" s="270"/>
      <c r="N60" s="160"/>
      <c r="O60" s="160"/>
    </row>
    <row r="61" spans="1:15" ht="13.05" customHeight="1" x14ac:dyDescent="0.25">
      <c r="A61" s="166"/>
      <c r="B61" s="289" t="s">
        <v>250</v>
      </c>
      <c r="C61" s="290"/>
      <c r="D61" s="136"/>
      <c r="E61" s="87"/>
      <c r="G61" s="268"/>
      <c r="H61" s="269"/>
      <c r="I61" s="269"/>
      <c r="J61" s="269"/>
      <c r="K61" s="269"/>
      <c r="L61" s="269"/>
      <c r="M61" s="270"/>
      <c r="N61" s="160"/>
      <c r="O61" s="160"/>
    </row>
    <row r="62" spans="1:15" ht="13.05" customHeight="1" x14ac:dyDescent="0.25">
      <c r="A62" s="166"/>
      <c r="B62" s="289" t="s">
        <v>251</v>
      </c>
      <c r="C62" s="290"/>
      <c r="D62" s="136"/>
      <c r="E62" s="87"/>
      <c r="G62" s="268"/>
      <c r="H62" s="269"/>
      <c r="I62" s="269"/>
      <c r="J62" s="269"/>
      <c r="K62" s="269"/>
      <c r="L62" s="269"/>
      <c r="M62" s="270"/>
      <c r="N62" s="160"/>
      <c r="O62" s="160"/>
    </row>
    <row r="63" spans="1:15" x14ac:dyDescent="0.25">
      <c r="A63" s="166"/>
      <c r="B63" s="114"/>
      <c r="D63" s="127"/>
      <c r="E63" s="131"/>
      <c r="G63" s="268"/>
      <c r="H63" s="269"/>
      <c r="I63" s="269"/>
      <c r="J63" s="269"/>
      <c r="K63" s="269"/>
      <c r="L63" s="269"/>
      <c r="M63" s="270"/>
      <c r="N63" s="160"/>
      <c r="O63" s="160"/>
    </row>
    <row r="64" spans="1:15" x14ac:dyDescent="0.25">
      <c r="A64" s="166"/>
      <c r="B64" s="291" t="s">
        <v>254</v>
      </c>
      <c r="C64" s="291"/>
      <c r="D64" s="127"/>
      <c r="E64" s="131"/>
      <c r="G64" s="286"/>
      <c r="H64" s="287"/>
      <c r="I64" s="287"/>
      <c r="J64" s="287"/>
      <c r="K64" s="287"/>
      <c r="L64" s="287"/>
      <c r="M64" s="288"/>
      <c r="N64" s="160"/>
      <c r="O64" s="160"/>
    </row>
    <row r="65" spans="1:15" x14ac:dyDescent="0.25">
      <c r="A65" s="166"/>
      <c r="B65" s="318" t="str">
        <f>IF(C271=3,"The IRC Rating Authority will contact you for more information","")</f>
        <v/>
      </c>
      <c r="C65" s="318"/>
      <c r="D65" s="318"/>
      <c r="E65" s="318"/>
      <c r="F65" s="318"/>
      <c r="G65" s="314"/>
      <c r="H65" s="314"/>
      <c r="I65" s="314"/>
      <c r="J65" s="314"/>
      <c r="K65" s="314"/>
      <c r="L65" s="314"/>
      <c r="M65" s="314"/>
      <c r="N65" s="160"/>
      <c r="O65" s="160"/>
    </row>
    <row r="66" spans="1:15" x14ac:dyDescent="0.25">
      <c r="A66" s="166"/>
      <c r="B66" s="137"/>
      <c r="C66" s="137"/>
      <c r="D66" s="137"/>
      <c r="E66" s="137"/>
      <c r="F66" s="137"/>
      <c r="G66" s="315"/>
      <c r="H66" s="315"/>
      <c r="I66" s="315"/>
      <c r="J66" s="315"/>
      <c r="K66" s="315"/>
      <c r="L66" s="315"/>
      <c r="M66" s="315"/>
      <c r="N66" s="160"/>
      <c r="O66" s="160"/>
    </row>
    <row r="67" spans="1:15" ht="13.05" customHeight="1" x14ac:dyDescent="0.25">
      <c r="A67" s="166"/>
      <c r="B67" s="329" t="s">
        <v>230</v>
      </c>
      <c r="C67" s="329"/>
      <c r="D67" s="329"/>
      <c r="E67" s="329"/>
      <c r="F67" s="329"/>
      <c r="G67" s="160"/>
      <c r="H67" s="160"/>
      <c r="I67" s="160"/>
      <c r="J67" s="160"/>
      <c r="K67" s="160"/>
      <c r="L67" s="160"/>
      <c r="M67" s="160"/>
      <c r="N67" s="160"/>
      <c r="O67" s="160"/>
    </row>
    <row r="68" spans="1:15" ht="13.05" customHeight="1" x14ac:dyDescent="0.25">
      <c r="A68" s="166"/>
      <c r="B68" s="150"/>
      <c r="C68" s="150"/>
      <c r="D68" s="150"/>
      <c r="E68" s="150"/>
      <c r="F68" s="150"/>
      <c r="G68" s="160"/>
      <c r="H68" s="160"/>
      <c r="I68" s="160"/>
      <c r="J68" s="160"/>
      <c r="K68" s="160"/>
      <c r="L68" s="160"/>
      <c r="M68" s="160"/>
      <c r="N68" s="160"/>
      <c r="O68" s="160"/>
    </row>
    <row r="69" spans="1:15" ht="15.6" x14ac:dyDescent="0.3">
      <c r="A69" s="166"/>
      <c r="B69" s="237" t="s">
        <v>272</v>
      </c>
      <c r="C69" s="238"/>
      <c r="D69" s="238"/>
      <c r="E69" s="239"/>
      <c r="G69" s="160"/>
      <c r="H69" s="160"/>
      <c r="I69" s="160"/>
      <c r="J69" s="160"/>
      <c r="K69" s="160"/>
      <c r="L69" s="160"/>
      <c r="M69" s="160"/>
      <c r="N69" s="160"/>
      <c r="O69" s="160"/>
    </row>
    <row r="70" spans="1:15" ht="15.6" x14ac:dyDescent="0.3">
      <c r="A70" s="166"/>
      <c r="B70" s="236"/>
      <c r="E70" s="235" t="s">
        <v>364</v>
      </c>
      <c r="G70" s="160"/>
      <c r="H70" s="160"/>
      <c r="I70" s="160"/>
      <c r="J70" s="160"/>
      <c r="K70" s="160"/>
      <c r="L70" s="160"/>
      <c r="M70" s="160"/>
      <c r="N70" s="160"/>
      <c r="O70" s="160"/>
    </row>
    <row r="71" spans="1:15" x14ac:dyDescent="0.25">
      <c r="A71" s="166"/>
      <c r="C71" s="6" t="s">
        <v>10</v>
      </c>
      <c r="D71" s="83"/>
      <c r="E71" s="88"/>
      <c r="G71" s="160"/>
      <c r="H71" s="160"/>
      <c r="I71" s="160"/>
      <c r="J71" s="160"/>
      <c r="K71" s="160"/>
      <c r="L71" s="160"/>
      <c r="M71" s="160"/>
      <c r="N71" s="160"/>
      <c r="O71" s="160"/>
    </row>
    <row r="72" spans="1:15" x14ac:dyDescent="0.25">
      <c r="A72" s="166"/>
      <c r="C72" s="6" t="s">
        <v>11</v>
      </c>
      <c r="D72" s="83"/>
      <c r="E72" s="88"/>
      <c r="G72" s="161"/>
      <c r="H72" s="161"/>
      <c r="I72" s="161"/>
      <c r="J72" s="161"/>
      <c r="K72" s="161"/>
      <c r="L72" s="161"/>
      <c r="M72" s="161"/>
      <c r="N72" s="161"/>
      <c r="O72" s="161"/>
    </row>
    <row r="73" spans="1:15" x14ac:dyDescent="0.25">
      <c r="A73" s="166"/>
      <c r="C73" s="6" t="s">
        <v>13</v>
      </c>
      <c r="D73" s="83"/>
      <c r="E73" s="88"/>
      <c r="F73" s="109"/>
      <c r="G73" s="160"/>
      <c r="H73" s="160"/>
      <c r="I73" s="160"/>
      <c r="J73" s="160"/>
      <c r="K73" s="160"/>
      <c r="L73" s="160"/>
      <c r="M73" s="160"/>
      <c r="N73" s="160"/>
      <c r="O73" s="160"/>
    </row>
    <row r="74" spans="1:15" x14ac:dyDescent="0.25">
      <c r="A74" s="166"/>
      <c r="C74" s="6" t="s">
        <v>12</v>
      </c>
      <c r="D74" s="83"/>
      <c r="E74" s="88"/>
      <c r="I74" s="160"/>
      <c r="J74" s="160"/>
      <c r="K74" s="160"/>
      <c r="L74" s="160"/>
      <c r="M74" s="160"/>
      <c r="N74" s="160"/>
      <c r="O74" s="160"/>
    </row>
    <row r="75" spans="1:15" x14ac:dyDescent="0.25">
      <c r="A75" s="166"/>
      <c r="B75" s="17"/>
      <c r="C75" s="186" t="s">
        <v>14</v>
      </c>
      <c r="D75" s="83"/>
      <c r="E75" s="88"/>
      <c r="F75" s="325" t="s">
        <v>305</v>
      </c>
      <c r="G75" s="326"/>
      <c r="H75" s="326"/>
      <c r="I75" s="160"/>
      <c r="J75" s="160"/>
      <c r="K75" s="160"/>
      <c r="L75" s="160"/>
      <c r="M75" s="160"/>
      <c r="N75" s="160"/>
      <c r="O75" s="160"/>
    </row>
    <row r="76" spans="1:15" x14ac:dyDescent="0.25">
      <c r="A76" s="166"/>
      <c r="B76" s="17"/>
      <c r="C76" s="186" t="s">
        <v>182</v>
      </c>
      <c r="D76" s="83"/>
      <c r="E76" s="88"/>
      <c r="F76" s="323"/>
      <c r="G76" s="324"/>
      <c r="H76" s="324"/>
      <c r="I76" s="160"/>
      <c r="J76" s="160"/>
      <c r="K76" s="160"/>
      <c r="L76" s="160"/>
      <c r="M76" s="160"/>
      <c r="N76" s="160"/>
      <c r="O76" s="160"/>
    </row>
    <row r="77" spans="1:15" x14ac:dyDescent="0.25">
      <c r="A77" s="166"/>
      <c r="B77" s="17"/>
      <c r="D77" s="127"/>
      <c r="E77" s="128"/>
      <c r="F77" s="109"/>
      <c r="G77" s="160"/>
      <c r="H77" s="160"/>
      <c r="I77" s="160"/>
      <c r="J77" s="160"/>
      <c r="K77" s="160"/>
      <c r="L77" s="160"/>
      <c r="M77" s="160"/>
      <c r="N77" s="160"/>
      <c r="O77" s="160"/>
    </row>
    <row r="78" spans="1:15" ht="12.45" customHeight="1" x14ac:dyDescent="0.25">
      <c r="A78" s="166"/>
      <c r="B78" s="319" t="s">
        <v>289</v>
      </c>
      <c r="C78" s="319"/>
      <c r="D78" s="327"/>
      <c r="E78" s="327"/>
      <c r="F78" s="330" t="str">
        <f>IF(C204=5,"Enter SPL measurement if shorter than STL","")</f>
        <v/>
      </c>
      <c r="G78" s="330"/>
      <c r="H78" s="330"/>
      <c r="I78" s="330"/>
      <c r="J78" s="160"/>
      <c r="K78" s="160"/>
      <c r="L78" s="160"/>
      <c r="M78" s="160"/>
      <c r="N78" s="160"/>
      <c r="O78" s="160"/>
    </row>
    <row r="79" spans="1:15" ht="7.95" customHeight="1" x14ac:dyDescent="0.25">
      <c r="A79" s="166"/>
      <c r="B79" s="17"/>
      <c r="C79" s="17"/>
      <c r="D79" s="92"/>
      <c r="E79" s="92"/>
      <c r="G79" s="160"/>
      <c r="H79" s="160"/>
      <c r="I79" s="160"/>
      <c r="J79" s="160"/>
      <c r="K79" s="160"/>
      <c r="L79" s="160"/>
      <c r="M79" s="160"/>
      <c r="N79" s="160"/>
      <c r="O79" s="160"/>
    </row>
    <row r="80" spans="1:15" ht="16.05" customHeight="1" x14ac:dyDescent="0.25">
      <c r="A80" s="166"/>
      <c r="B80" s="321" t="s">
        <v>314</v>
      </c>
      <c r="C80" s="321"/>
      <c r="D80" s="121" t="s">
        <v>361</v>
      </c>
      <c r="E80" s="104"/>
      <c r="G80" s="160"/>
      <c r="H80" s="160"/>
      <c r="I80" s="160"/>
      <c r="J80" s="160"/>
      <c r="K80" s="160"/>
      <c r="L80" s="160"/>
      <c r="M80" s="160"/>
      <c r="N80" s="160"/>
      <c r="O80" s="160"/>
    </row>
    <row r="81" spans="1:20" ht="28.05" customHeight="1" x14ac:dyDescent="0.25">
      <c r="A81" s="166"/>
      <c r="B81" s="331" t="s">
        <v>327</v>
      </c>
      <c r="C81" s="331"/>
      <c r="D81" s="331"/>
      <c r="E81" s="104"/>
      <c r="F81" s="211" t="s">
        <v>318</v>
      </c>
      <c r="G81" s="211"/>
      <c r="H81" s="211"/>
      <c r="I81" s="211"/>
      <c r="J81" s="160"/>
      <c r="K81" s="160"/>
      <c r="L81" s="160"/>
      <c r="M81" s="160"/>
      <c r="N81" s="160"/>
      <c r="O81" s="160"/>
    </row>
    <row r="82" spans="1:20" ht="16.05" customHeight="1" x14ac:dyDescent="0.25">
      <c r="A82" s="166"/>
      <c r="B82" s="206"/>
      <c r="C82" s="206"/>
      <c r="D82" s="206"/>
      <c r="F82" s="318" t="str">
        <f>IF(C256=3,"You are declaring a whisker pole set to leeward","")</f>
        <v/>
      </c>
      <c r="G82" s="318"/>
      <c r="H82" s="318"/>
      <c r="I82" s="318"/>
      <c r="J82" s="160"/>
      <c r="K82" s="160"/>
      <c r="L82" s="160"/>
      <c r="M82" s="160"/>
      <c r="N82" s="160"/>
      <c r="O82" s="160"/>
    </row>
    <row r="83" spans="1:20" x14ac:dyDescent="0.25">
      <c r="A83" s="166"/>
      <c r="B83" s="319" t="s">
        <v>214</v>
      </c>
      <c r="C83" s="319"/>
      <c r="D83" s="82"/>
      <c r="E83" s="88"/>
      <c r="F83" s="109"/>
      <c r="G83" s="160"/>
      <c r="H83" s="160"/>
      <c r="I83" s="160"/>
      <c r="J83" s="160"/>
      <c r="K83" s="160"/>
      <c r="L83" s="160"/>
      <c r="M83" s="160"/>
      <c r="N83" s="160"/>
      <c r="O83" s="160"/>
    </row>
    <row r="84" spans="1:20" x14ac:dyDescent="0.25">
      <c r="A84" s="166"/>
      <c r="B84" s="333"/>
      <c r="C84" s="333"/>
      <c r="D84" s="78"/>
      <c r="E84" s="79"/>
      <c r="F84" s="109"/>
      <c r="G84" s="160"/>
      <c r="H84" s="160"/>
      <c r="I84" s="160"/>
      <c r="J84" s="160"/>
      <c r="K84" s="160"/>
      <c r="L84" s="160"/>
      <c r="M84" s="160"/>
      <c r="N84" s="160"/>
      <c r="O84" s="160"/>
    </row>
    <row r="85" spans="1:20" x14ac:dyDescent="0.25">
      <c r="A85" s="166"/>
      <c r="B85" s="319" t="s">
        <v>151</v>
      </c>
      <c r="C85" s="319"/>
      <c r="D85" s="82"/>
      <c r="E85" s="88"/>
      <c r="F85" s="110" t="s">
        <v>340</v>
      </c>
      <c r="G85" s="210"/>
      <c r="H85" s="210"/>
      <c r="I85" s="210"/>
      <c r="J85" s="160"/>
      <c r="K85" s="160"/>
      <c r="L85" s="160"/>
      <c r="M85" s="160"/>
      <c r="N85" s="160"/>
      <c r="O85" s="160"/>
    </row>
    <row r="86" spans="1:20" x14ac:dyDescent="0.25">
      <c r="A86" s="166"/>
      <c r="C86" s="110"/>
      <c r="D86" s="75"/>
      <c r="E86" s="76"/>
      <c r="F86" s="109"/>
      <c r="G86" s="160"/>
      <c r="H86" s="160"/>
      <c r="I86" s="160"/>
      <c r="J86" s="160"/>
      <c r="K86" s="160"/>
      <c r="L86" s="160"/>
      <c r="M86" s="160"/>
      <c r="N86" s="160"/>
      <c r="O86" s="160"/>
    </row>
    <row r="87" spans="1:20" ht="15.45" customHeight="1" x14ac:dyDescent="0.25">
      <c r="A87" s="166"/>
      <c r="B87" s="328" t="s">
        <v>210</v>
      </c>
      <c r="C87" s="328"/>
      <c r="D87" s="116"/>
      <c r="E87" s="116"/>
      <c r="F87" s="120"/>
      <c r="G87" s="68"/>
      <c r="H87" s="68"/>
      <c r="I87" s="68"/>
      <c r="J87" s="68"/>
      <c r="K87" s="68"/>
      <c r="L87" s="68"/>
      <c r="M87" s="68"/>
      <c r="N87" s="68"/>
      <c r="O87" s="68"/>
      <c r="P87" s="40"/>
      <c r="Q87" s="40"/>
      <c r="R87" s="40"/>
      <c r="S87" s="2"/>
      <c r="T87" s="2"/>
    </row>
    <row r="88" spans="1:20" ht="17.55" customHeight="1" x14ac:dyDescent="0.25">
      <c r="A88" s="166"/>
      <c r="B88" s="328" t="s">
        <v>116</v>
      </c>
      <c r="C88" s="328"/>
      <c r="D88" s="115"/>
      <c r="E88" s="115"/>
      <c r="F88" s="38"/>
      <c r="G88" s="68"/>
      <c r="H88" s="68"/>
      <c r="I88" s="68"/>
      <c r="J88" s="68"/>
      <c r="K88" s="68"/>
      <c r="L88" s="68"/>
      <c r="M88" s="68"/>
      <c r="N88" s="68"/>
      <c r="O88" s="68"/>
      <c r="P88" s="40"/>
      <c r="Q88" s="40"/>
      <c r="R88" s="40"/>
      <c r="S88" s="2"/>
      <c r="T88" s="2"/>
    </row>
    <row r="89" spans="1:20" ht="16.05" customHeight="1" x14ac:dyDescent="0.25">
      <c r="A89" s="166"/>
      <c r="B89" s="193" t="s">
        <v>328</v>
      </c>
      <c r="C89" s="73"/>
      <c r="D89" s="115"/>
      <c r="E89" s="115"/>
      <c r="F89" s="38"/>
      <c r="G89" s="68"/>
      <c r="H89" s="68"/>
      <c r="I89" s="68"/>
      <c r="J89" s="68"/>
      <c r="K89" s="68"/>
      <c r="L89" s="68"/>
      <c r="M89" s="68"/>
      <c r="N89" s="68"/>
      <c r="O89" s="68"/>
      <c r="P89" s="40"/>
      <c r="Q89" s="40"/>
      <c r="R89" s="40"/>
      <c r="S89" s="2"/>
      <c r="T89" s="2"/>
    </row>
    <row r="90" spans="1:20" ht="16.05" customHeight="1" x14ac:dyDescent="0.25">
      <c r="A90" s="166"/>
      <c r="B90" s="73"/>
      <c r="C90" s="73"/>
      <c r="D90" s="115"/>
      <c r="E90" s="115"/>
      <c r="F90" s="38"/>
      <c r="G90" s="68"/>
      <c r="H90" s="68"/>
      <c r="I90" s="68"/>
      <c r="J90" s="68"/>
      <c r="K90" s="68"/>
      <c r="L90" s="68"/>
      <c r="M90" s="68"/>
      <c r="N90" s="68"/>
      <c r="O90" s="68"/>
      <c r="P90" s="40"/>
      <c r="Q90" s="40"/>
      <c r="R90" s="40"/>
      <c r="S90" s="2"/>
      <c r="T90" s="2"/>
    </row>
    <row r="91" spans="1:20" ht="16.05" customHeight="1" x14ac:dyDescent="0.25">
      <c r="A91" s="166"/>
      <c r="B91" s="322" t="s">
        <v>316</v>
      </c>
      <c r="C91" s="322"/>
      <c r="D91" s="322"/>
      <c r="E91" s="322"/>
      <c r="F91" s="322"/>
      <c r="G91" s="68"/>
      <c r="H91" s="68"/>
      <c r="I91" s="68"/>
      <c r="J91" s="68"/>
      <c r="K91" s="68"/>
      <c r="L91" s="68"/>
      <c r="M91" s="68"/>
      <c r="N91" s="68"/>
      <c r="O91" s="68"/>
      <c r="P91" s="40"/>
      <c r="Q91" s="40"/>
      <c r="R91" s="40"/>
      <c r="S91" s="2"/>
      <c r="T91" s="2"/>
    </row>
    <row r="92" spans="1:20" ht="16.05" customHeight="1" x14ac:dyDescent="0.25">
      <c r="A92" s="166"/>
      <c r="B92" s="73"/>
      <c r="C92" s="73"/>
      <c r="D92" s="115"/>
      <c r="E92" s="115"/>
      <c r="F92" s="38"/>
      <c r="G92" s="68"/>
      <c r="H92" s="68"/>
      <c r="I92" s="68"/>
      <c r="J92" s="68"/>
      <c r="K92" s="68"/>
      <c r="L92" s="68"/>
      <c r="M92" s="68"/>
      <c r="N92" s="68"/>
      <c r="O92" s="68"/>
      <c r="P92" s="40"/>
      <c r="Q92" s="40"/>
      <c r="R92" s="40"/>
      <c r="S92" s="2"/>
      <c r="T92" s="2"/>
    </row>
    <row r="93" spans="1:20" ht="15.6" x14ac:dyDescent="0.25">
      <c r="A93" s="166"/>
      <c r="B93" s="170" t="s">
        <v>273</v>
      </c>
      <c r="C93" s="171"/>
      <c r="D93" s="172"/>
      <c r="E93" s="172"/>
      <c r="F93" s="38"/>
      <c r="G93" s="68"/>
      <c r="H93" s="68"/>
      <c r="I93" s="68"/>
      <c r="J93" s="68"/>
      <c r="K93" s="68"/>
      <c r="L93" s="68"/>
      <c r="M93" s="68"/>
      <c r="N93" s="68"/>
      <c r="O93" s="68"/>
      <c r="P93" s="40"/>
      <c r="Q93" s="40"/>
      <c r="R93" s="40"/>
      <c r="S93" s="2"/>
      <c r="T93" s="2"/>
    </row>
    <row r="94" spans="1:20" ht="15.6" x14ac:dyDescent="0.25">
      <c r="A94" s="166"/>
      <c r="B94" s="232"/>
      <c r="C94" s="73"/>
      <c r="D94" s="115"/>
      <c r="E94" s="115"/>
      <c r="F94" s="38"/>
      <c r="G94" s="68"/>
      <c r="H94" s="68"/>
      <c r="I94" s="68"/>
      <c r="J94" s="68"/>
      <c r="K94" s="68"/>
      <c r="L94" s="68"/>
      <c r="M94" s="68"/>
      <c r="N94" s="68"/>
      <c r="O94" s="68"/>
      <c r="P94" s="40"/>
      <c r="Q94" s="40"/>
      <c r="R94" s="40"/>
      <c r="S94" s="2"/>
      <c r="T94" s="2"/>
    </row>
    <row r="95" spans="1:20" x14ac:dyDescent="0.25">
      <c r="A95" s="166"/>
      <c r="B95" s="175"/>
      <c r="C95" s="231"/>
      <c r="D95" s="73"/>
      <c r="E95" s="235" t="s">
        <v>364</v>
      </c>
      <c r="F95" s="38"/>
      <c r="G95" s="68"/>
      <c r="H95" s="68"/>
      <c r="I95" s="68"/>
      <c r="J95" s="68"/>
      <c r="K95" s="68"/>
      <c r="L95" s="68"/>
      <c r="M95" s="68"/>
      <c r="N95" s="68"/>
      <c r="O95" s="68"/>
      <c r="P95" s="40"/>
      <c r="Q95" s="40"/>
      <c r="R95" s="40"/>
      <c r="S95" s="2"/>
      <c r="T95" s="2"/>
    </row>
    <row r="96" spans="1:20" x14ac:dyDescent="0.25">
      <c r="A96" s="166"/>
      <c r="B96" s="243" t="s">
        <v>128</v>
      </c>
      <c r="C96" s="6" t="s">
        <v>26</v>
      </c>
      <c r="D96" s="83"/>
      <c r="E96" s="88"/>
      <c r="F96" s="18"/>
      <c r="H96" s="22"/>
      <c r="I96" s="22"/>
      <c r="J96" s="22"/>
      <c r="K96" s="22"/>
      <c r="L96" s="22"/>
      <c r="M96" s="22"/>
      <c r="N96" s="22"/>
    </row>
    <row r="97" spans="1:20" ht="12.75" customHeight="1" x14ac:dyDescent="0.3">
      <c r="A97" s="166"/>
      <c r="C97" s="6" t="s">
        <v>17</v>
      </c>
      <c r="D97" s="83"/>
      <c r="E97" s="88"/>
      <c r="F97" s="18"/>
      <c r="G97" s="19"/>
      <c r="H97" s="19"/>
      <c r="I97" s="19"/>
      <c r="J97" s="51"/>
    </row>
    <row r="98" spans="1:20" ht="12.75" customHeight="1" x14ac:dyDescent="0.3">
      <c r="A98" s="166"/>
      <c r="C98" s="6" t="s">
        <v>18</v>
      </c>
      <c r="D98" s="83"/>
      <c r="E98" s="88"/>
      <c r="F98" s="18"/>
      <c r="G98" s="19"/>
      <c r="H98" s="19"/>
      <c r="I98" s="19"/>
      <c r="J98" s="51"/>
    </row>
    <row r="99" spans="1:20" x14ac:dyDescent="0.25">
      <c r="A99" s="166"/>
      <c r="B99" s="175"/>
      <c r="C99" s="231" t="s">
        <v>352</v>
      </c>
      <c r="D99" s="240"/>
      <c r="E99" s="228"/>
      <c r="F99" s="241" t="s">
        <v>366</v>
      </c>
      <c r="G99" s="68"/>
      <c r="H99" s="68"/>
      <c r="I99" s="68"/>
      <c r="J99" s="68"/>
      <c r="K99" s="68"/>
      <c r="L99" s="68"/>
      <c r="M99" s="68"/>
      <c r="N99" s="68"/>
      <c r="O99" s="68"/>
      <c r="P99" s="40"/>
      <c r="Q99" s="40"/>
      <c r="R99" s="40"/>
      <c r="S99" s="2"/>
      <c r="T99" s="2"/>
    </row>
    <row r="100" spans="1:20" x14ac:dyDescent="0.25">
      <c r="A100" s="166"/>
      <c r="B100" s="20"/>
      <c r="C100" s="20"/>
      <c r="D100" s="115"/>
      <c r="E100" s="212"/>
      <c r="F100" s="25"/>
      <c r="G100" s="68"/>
      <c r="H100" s="68"/>
      <c r="I100" s="68"/>
      <c r="J100" s="68"/>
      <c r="K100" s="68"/>
      <c r="L100" s="68"/>
      <c r="M100" s="68"/>
      <c r="N100" s="68"/>
      <c r="O100" s="68"/>
      <c r="P100" s="40"/>
      <c r="Q100" s="40"/>
      <c r="R100" s="40"/>
      <c r="S100" s="2"/>
      <c r="T100" s="2"/>
    </row>
    <row r="101" spans="1:20" s="60" customFormat="1" ht="14.55" customHeight="1" x14ac:dyDescent="0.25">
      <c r="A101" s="165"/>
      <c r="B101" s="246" t="s">
        <v>25</v>
      </c>
      <c r="C101" s="73"/>
      <c r="D101" s="224" t="s">
        <v>360</v>
      </c>
      <c r="E101" s="225"/>
      <c r="F101" s="226"/>
      <c r="G101" s="160"/>
      <c r="H101" s="160"/>
      <c r="I101" s="160"/>
      <c r="J101" s="160"/>
      <c r="K101" s="160"/>
      <c r="L101" s="160"/>
      <c r="M101" s="160"/>
      <c r="N101" s="160"/>
      <c r="O101" s="160"/>
      <c r="P101" s="227"/>
      <c r="Q101" s="227"/>
      <c r="R101" s="227"/>
      <c r="S101" s="86"/>
      <c r="T101" s="86"/>
    </row>
    <row r="102" spans="1:20" x14ac:dyDescent="0.25">
      <c r="A102" s="166"/>
      <c r="B102" s="48" t="s">
        <v>362</v>
      </c>
      <c r="C102" s="53"/>
      <c r="D102" s="85"/>
      <c r="E102" s="207" t="s">
        <v>336</v>
      </c>
      <c r="F102" s="117"/>
      <c r="G102" s="117"/>
      <c r="H102" s="205"/>
      <c r="I102" s="205"/>
      <c r="J102" s="205"/>
      <c r="K102" s="205"/>
    </row>
    <row r="103" spans="1:20" x14ac:dyDescent="0.25">
      <c r="A103" s="166"/>
      <c r="B103" s="20"/>
      <c r="C103" s="20"/>
      <c r="D103" s="115"/>
      <c r="E103" s="218"/>
      <c r="F103" s="25"/>
      <c r="G103" s="68"/>
      <c r="H103" s="68"/>
      <c r="I103" s="68"/>
      <c r="J103" s="68"/>
      <c r="K103" s="68"/>
      <c r="L103" s="68"/>
      <c r="M103" s="68"/>
      <c r="N103" s="68"/>
      <c r="O103" s="68"/>
      <c r="P103" s="40"/>
      <c r="Q103" s="40"/>
      <c r="R103" s="40"/>
      <c r="S103" s="2"/>
      <c r="T103" s="2"/>
    </row>
    <row r="104" spans="1:20" ht="36.450000000000003" customHeight="1" x14ac:dyDescent="0.25">
      <c r="A104" s="166"/>
      <c r="B104" s="332" t="s">
        <v>350</v>
      </c>
      <c r="C104" s="332"/>
      <c r="D104" s="208"/>
      <c r="E104" s="56"/>
      <c r="F104" s="214" t="str">
        <f>IF(AND(D102&gt;1,C213=3),"More than one headsail: not eligible for single furling headsail allowance","")</f>
        <v/>
      </c>
      <c r="G104" s="52"/>
      <c r="H104" s="52"/>
      <c r="I104" s="52"/>
    </row>
    <row r="105" spans="1:20" ht="13.05" customHeight="1" x14ac:dyDescent="0.25">
      <c r="A105" s="166"/>
      <c r="B105" s="208"/>
      <c r="C105" s="208"/>
      <c r="D105" s="208"/>
      <c r="E105" s="56"/>
      <c r="F105" s="214"/>
      <c r="G105" s="52"/>
      <c r="H105" s="52"/>
      <c r="I105" s="52"/>
    </row>
    <row r="106" spans="1:20" x14ac:dyDescent="0.25">
      <c r="A106" s="166"/>
      <c r="B106" s="208"/>
      <c r="C106" s="208"/>
      <c r="D106" s="208"/>
      <c r="E106" s="235" t="s">
        <v>364</v>
      </c>
      <c r="F106" s="38"/>
      <c r="G106" s="52"/>
      <c r="H106" s="52"/>
      <c r="I106" s="52"/>
    </row>
    <row r="107" spans="1:20" x14ac:dyDescent="0.25">
      <c r="A107" s="166"/>
      <c r="C107" s="67" t="s">
        <v>144</v>
      </c>
      <c r="D107" s="83"/>
      <c r="E107" s="88"/>
      <c r="F107" s="317" t="s">
        <v>145</v>
      </c>
      <c r="G107" s="317"/>
      <c r="H107" s="317"/>
      <c r="I107" s="317"/>
      <c r="J107" s="317"/>
      <c r="K107" s="317"/>
      <c r="L107" s="2"/>
      <c r="M107" s="2"/>
      <c r="N107" s="2"/>
      <c r="O107" s="2"/>
    </row>
    <row r="108" spans="1:20" ht="12.75" customHeight="1" x14ac:dyDescent="0.25">
      <c r="A108" s="166"/>
      <c r="C108" s="231" t="s">
        <v>352</v>
      </c>
      <c r="D108" s="73"/>
      <c r="E108" s="228"/>
      <c r="F108" s="241" t="s">
        <v>367</v>
      </c>
      <c r="G108" s="117"/>
      <c r="H108" s="117"/>
      <c r="I108" s="25"/>
      <c r="J108" s="25"/>
      <c r="K108" s="25"/>
      <c r="L108" s="25"/>
    </row>
    <row r="109" spans="1:20" ht="12.75" customHeight="1" x14ac:dyDescent="0.25">
      <c r="A109" s="166"/>
      <c r="C109" s="117"/>
      <c r="D109" s="117"/>
      <c r="E109" s="117"/>
      <c r="F109" s="117"/>
      <c r="G109" s="117"/>
      <c r="H109" s="117"/>
      <c r="I109" s="25"/>
      <c r="J109" s="25"/>
      <c r="K109" s="25"/>
      <c r="L109" s="25"/>
    </row>
    <row r="110" spans="1:20" x14ac:dyDescent="0.25">
      <c r="A110" s="166"/>
      <c r="C110" s="67" t="s">
        <v>146</v>
      </c>
      <c r="D110" s="83"/>
      <c r="E110" s="88"/>
      <c r="F110" s="26"/>
      <c r="G110" s="25"/>
      <c r="H110" s="25"/>
      <c r="I110" s="25"/>
    </row>
    <row r="111" spans="1:20" x14ac:dyDescent="0.25">
      <c r="A111" s="166"/>
      <c r="C111" s="67" t="s">
        <v>147</v>
      </c>
      <c r="D111" s="83"/>
      <c r="E111" s="88"/>
      <c r="G111" s="25"/>
      <c r="H111" s="25"/>
      <c r="I111" s="25"/>
    </row>
    <row r="112" spans="1:20" x14ac:dyDescent="0.25">
      <c r="A112" s="166"/>
      <c r="C112" s="6" t="s">
        <v>108</v>
      </c>
      <c r="D112" s="83"/>
      <c r="E112" s="88"/>
      <c r="F112" s="2"/>
      <c r="G112" s="25"/>
      <c r="H112" s="25"/>
      <c r="I112" s="25"/>
    </row>
    <row r="113" spans="1:15" x14ac:dyDescent="0.25">
      <c r="A113" s="166"/>
      <c r="C113" t="s">
        <v>36</v>
      </c>
      <c r="D113" s="83"/>
      <c r="E113" s="88"/>
      <c r="F113" s="2"/>
      <c r="G113" s="25"/>
      <c r="H113" s="25"/>
      <c r="I113" s="25"/>
    </row>
    <row r="114" spans="1:15" x14ac:dyDescent="0.25">
      <c r="A114" s="166"/>
      <c r="C114" s="6" t="s">
        <v>16</v>
      </c>
      <c r="D114" s="83"/>
      <c r="E114" s="88"/>
      <c r="G114" s="27"/>
      <c r="H114" s="27"/>
      <c r="I114" s="27"/>
      <c r="M114" s="41"/>
      <c r="N114" s="41"/>
      <c r="O114" s="41"/>
    </row>
    <row r="115" spans="1:15" x14ac:dyDescent="0.25">
      <c r="A115" s="166"/>
      <c r="C115" s="61"/>
      <c r="D115" s="10" t="s">
        <v>35</v>
      </c>
      <c r="E115" s="24">
        <f>IF(F185=TRUE,(0.0625*(ROUND(D110,2))*(4*(ROUND(D111,2))+(6*(ROUND(D114,2)))+(3*(ROUND(D113,2)))+(2*(ROUND(D112,2)))+0.09)),0)</f>
        <v>0</v>
      </c>
      <c r="F115" s="316"/>
      <c r="G115" s="317"/>
      <c r="H115" s="317"/>
      <c r="I115" s="317"/>
      <c r="J115" s="109"/>
      <c r="K115" s="109"/>
      <c r="L115" s="41"/>
      <c r="M115" s="41"/>
      <c r="N115" s="41"/>
      <c r="O115" s="41"/>
    </row>
    <row r="116" spans="1:15" x14ac:dyDescent="0.25">
      <c r="A116" s="166"/>
      <c r="B116" s="48" t="s">
        <v>169</v>
      </c>
      <c r="C116" s="61"/>
      <c r="D116" s="84"/>
      <c r="E116" s="89"/>
      <c r="F116" s="118" t="s">
        <v>308</v>
      </c>
      <c r="G116" s="119">
        <f>D111*0.075</f>
        <v>0</v>
      </c>
      <c r="H116" s="320" t="str">
        <f>IF(D116&gt;G116,"Check Foot Offset. If over 7.5% then it will be added to LL for the calculation of HSA on your certificate","")</f>
        <v/>
      </c>
      <c r="I116" s="320"/>
      <c r="J116" s="320"/>
      <c r="K116" s="320"/>
      <c r="L116" s="41"/>
      <c r="M116" s="41"/>
      <c r="N116" s="41"/>
      <c r="O116" s="41"/>
    </row>
    <row r="117" spans="1:15" x14ac:dyDescent="0.25">
      <c r="A117" s="166"/>
      <c r="B117" s="208"/>
      <c r="C117" s="231" t="s">
        <v>352</v>
      </c>
      <c r="D117" s="73"/>
      <c r="E117" s="228"/>
      <c r="F117" s="241" t="s">
        <v>366</v>
      </c>
      <c r="G117" s="52"/>
      <c r="H117" s="52"/>
      <c r="I117" s="52"/>
    </row>
    <row r="118" spans="1:15" x14ac:dyDescent="0.25">
      <c r="A118" s="166"/>
      <c r="B118" s="17"/>
      <c r="C118" s="53"/>
      <c r="D118" s="54"/>
      <c r="E118" s="56"/>
      <c r="F118" s="38"/>
      <c r="G118" s="52"/>
      <c r="H118" s="52"/>
      <c r="I118" s="52"/>
    </row>
    <row r="119" spans="1:15" x14ac:dyDescent="0.25">
      <c r="A119" s="166"/>
      <c r="B119" s="243" t="s">
        <v>315</v>
      </c>
      <c r="C119" s="244"/>
      <c r="D119" s="245"/>
      <c r="E119" s="242" t="s">
        <v>368</v>
      </c>
      <c r="F119" s="120"/>
      <c r="G119" s="117"/>
      <c r="H119" s="117"/>
      <c r="I119" s="52"/>
    </row>
    <row r="120" spans="1:15" x14ac:dyDescent="0.25">
      <c r="A120" s="166"/>
      <c r="B120" s="17" t="s">
        <v>173</v>
      </c>
      <c r="C120" s="53"/>
      <c r="D120" s="85"/>
      <c r="E120" s="56"/>
      <c r="F120" s="374"/>
      <c r="G120" s="374"/>
      <c r="H120" s="374"/>
      <c r="I120" s="52"/>
    </row>
    <row r="121" spans="1:15" x14ac:dyDescent="0.25">
      <c r="A121" s="166"/>
      <c r="B121" s="17"/>
      <c r="C121" s="53"/>
      <c r="D121" s="221"/>
      <c r="E121" s="56"/>
      <c r="F121" s="220"/>
      <c r="G121" s="220"/>
      <c r="H121" s="220"/>
      <c r="I121" s="52"/>
    </row>
    <row r="122" spans="1:15" x14ac:dyDescent="0.25">
      <c r="A122" s="166"/>
      <c r="B122" s="17"/>
      <c r="C122" s="53"/>
      <c r="D122" s="221"/>
      <c r="E122" s="235" t="s">
        <v>364</v>
      </c>
      <c r="F122" s="220"/>
      <c r="G122" s="220"/>
      <c r="H122" s="220"/>
      <c r="I122" s="52"/>
    </row>
    <row r="123" spans="1:15" x14ac:dyDescent="0.25">
      <c r="A123" s="166"/>
      <c r="C123" s="7" t="s">
        <v>205</v>
      </c>
      <c r="D123" s="83"/>
      <c r="E123" s="88"/>
      <c r="F123" s="121" t="str">
        <f>IF(AND((D124&gt;0),(D124&lt;(D123*0.6))),"SHW &lt; 60%. Too narrow - rate as headsail","")</f>
        <v/>
      </c>
      <c r="I123" s="52"/>
    </row>
    <row r="124" spans="1:15" x14ac:dyDescent="0.25">
      <c r="A124" s="166"/>
      <c r="C124" s="7" t="s">
        <v>206</v>
      </c>
      <c r="D124" s="83"/>
      <c r="E124" s="88"/>
      <c r="F124" s="121" t="str">
        <f>IF(AND((D124&gt;0),(D124&gt;=(D123*0.75))),"SHW &gt;= 75%. Too wide - rate as spinnaker","")</f>
        <v/>
      </c>
      <c r="G124" s="117"/>
      <c r="H124" s="117"/>
      <c r="I124" s="52"/>
    </row>
    <row r="125" spans="1:15" x14ac:dyDescent="0.25">
      <c r="A125" s="166"/>
      <c r="C125" s="187" t="s">
        <v>218</v>
      </c>
      <c r="D125" s="182"/>
      <c r="E125" s="183"/>
      <c r="F125" s="147"/>
      <c r="G125" s="109"/>
      <c r="H125" s="109"/>
      <c r="I125" s="52"/>
    </row>
    <row r="126" spans="1:15" x14ac:dyDescent="0.25">
      <c r="A126" s="166"/>
      <c r="C126" s="187" t="s">
        <v>219</v>
      </c>
      <c r="D126" s="83"/>
      <c r="E126" s="88"/>
      <c r="F126" s="120"/>
      <c r="G126" s="149"/>
      <c r="H126" s="149"/>
    </row>
    <row r="127" spans="1:15" x14ac:dyDescent="0.25">
      <c r="A127" s="166"/>
      <c r="C127" s="187" t="s">
        <v>220</v>
      </c>
      <c r="D127" s="83"/>
      <c r="E127" s="88"/>
      <c r="F127" s="122"/>
      <c r="G127" s="148"/>
      <c r="H127" s="117"/>
      <c r="I127" s="117"/>
    </row>
    <row r="128" spans="1:15" x14ac:dyDescent="0.25">
      <c r="A128" s="166"/>
      <c r="C128" s="187" t="s">
        <v>221</v>
      </c>
      <c r="D128" s="83"/>
      <c r="E128" s="88"/>
      <c r="F128" s="38"/>
      <c r="G128" s="52"/>
      <c r="H128" s="52"/>
      <c r="I128" s="52"/>
    </row>
    <row r="129" spans="1:13" x14ac:dyDescent="0.25">
      <c r="A129" s="166"/>
      <c r="C129" s="187" t="s">
        <v>222</v>
      </c>
      <c r="D129" s="83"/>
      <c r="E129" s="88"/>
      <c r="F129" s="38"/>
      <c r="G129" s="52"/>
      <c r="H129" s="52"/>
      <c r="I129" s="52"/>
    </row>
    <row r="130" spans="1:13" x14ac:dyDescent="0.25">
      <c r="A130" s="166"/>
      <c r="C130" s="53"/>
      <c r="D130" s="10" t="s">
        <v>174</v>
      </c>
      <c r="E130" s="24">
        <f>IF(F188=TRUE,(0.0625*(ROUND(D125,2))*(4*(ROUND(D126,2))+(6*(ROUND(D129,2)))+(3*(ROUND(D128,2)))+(2*(ROUND(D127,2)))+0.09)),0)</f>
        <v>0</v>
      </c>
      <c r="F130" s="316"/>
      <c r="G130" s="317"/>
      <c r="H130" s="317"/>
      <c r="I130" s="317"/>
    </row>
    <row r="131" spans="1:13" x14ac:dyDescent="0.25">
      <c r="A131" s="166"/>
      <c r="B131" s="48" t="s">
        <v>306</v>
      </c>
      <c r="C131" s="61"/>
      <c r="D131" s="84"/>
      <c r="E131" s="89"/>
      <c r="F131" s="118" t="s">
        <v>307</v>
      </c>
      <c r="G131" s="119">
        <f>D126*0.075</f>
        <v>0</v>
      </c>
      <c r="H131" s="117"/>
      <c r="I131" s="117"/>
    </row>
    <row r="132" spans="1:13" x14ac:dyDescent="0.25">
      <c r="A132" s="166"/>
      <c r="C132" s="231" t="s">
        <v>352</v>
      </c>
      <c r="D132" s="240"/>
      <c r="E132" s="252"/>
      <c r="F132" s="373" t="s">
        <v>366</v>
      </c>
      <c r="G132" s="373"/>
      <c r="H132" s="373"/>
      <c r="I132" s="52"/>
    </row>
    <row r="133" spans="1:13" x14ac:dyDescent="0.25">
      <c r="A133" s="166"/>
      <c r="C133" s="53"/>
      <c r="D133" s="213"/>
      <c r="E133" s="55"/>
      <c r="F133" s="38"/>
      <c r="G133" s="52"/>
      <c r="H133" s="52"/>
      <c r="I133" s="52"/>
    </row>
    <row r="134" spans="1:13" x14ac:dyDescent="0.25">
      <c r="A134" s="166"/>
      <c r="B134" s="243" t="s">
        <v>348</v>
      </c>
      <c r="C134" s="244"/>
      <c r="D134" s="213"/>
      <c r="E134" s="56"/>
      <c r="F134" s="38"/>
      <c r="G134" s="52"/>
      <c r="H134" s="52"/>
      <c r="I134" s="52"/>
    </row>
    <row r="135" spans="1:13" ht="12.75" customHeight="1" x14ac:dyDescent="0.25">
      <c r="A135" s="166"/>
      <c r="B135" s="17" t="s">
        <v>54</v>
      </c>
      <c r="C135" s="17"/>
      <c r="D135" s="85"/>
      <c r="E135" s="28"/>
      <c r="F135" s="372"/>
      <c r="G135" s="372"/>
      <c r="H135" s="372"/>
      <c r="I135" s="372"/>
      <c r="J135" s="372"/>
      <c r="K135" s="372"/>
      <c r="L135" s="372"/>
    </row>
    <row r="136" spans="1:13" ht="12.75" customHeight="1" x14ac:dyDescent="0.3">
      <c r="A136" s="166"/>
      <c r="B136" s="17"/>
      <c r="C136" s="17"/>
      <c r="D136" s="37"/>
      <c r="F136" s="19"/>
      <c r="G136" s="19"/>
      <c r="H136" s="123"/>
      <c r="I136" s="123"/>
      <c r="J136" s="51"/>
    </row>
    <row r="137" spans="1:13" ht="12.75" customHeight="1" x14ac:dyDescent="0.3">
      <c r="A137" s="166"/>
      <c r="B137" s="371" t="s">
        <v>168</v>
      </c>
      <c r="C137" s="371"/>
      <c r="D137" s="371"/>
      <c r="E137" s="371"/>
      <c r="F137" s="19"/>
      <c r="G137" s="19"/>
      <c r="H137" s="19"/>
      <c r="I137" s="19"/>
      <c r="J137" s="51"/>
    </row>
    <row r="138" spans="1:13" ht="12.75" customHeight="1" x14ac:dyDescent="0.3">
      <c r="A138" s="166"/>
      <c r="B138" s="219"/>
      <c r="C138" s="219"/>
      <c r="D138" s="219"/>
      <c r="E138" s="235" t="s">
        <v>364</v>
      </c>
      <c r="F138" s="19"/>
      <c r="G138" s="19"/>
      <c r="H138" s="19"/>
      <c r="I138" s="19"/>
      <c r="J138" s="51"/>
    </row>
    <row r="139" spans="1:13" x14ac:dyDescent="0.25">
      <c r="A139" s="166"/>
      <c r="B139" s="243" t="s">
        <v>23</v>
      </c>
      <c r="C139" s="6" t="s">
        <v>19</v>
      </c>
      <c r="D139" s="83"/>
      <c r="E139" s="88"/>
      <c r="F139" s="18"/>
      <c r="K139" s="17"/>
      <c r="L139" s="17"/>
      <c r="M139" s="17"/>
    </row>
    <row r="140" spans="1:13" x14ac:dyDescent="0.25">
      <c r="A140" s="166"/>
      <c r="C140" s="6" t="s">
        <v>20</v>
      </c>
      <c r="D140" s="83"/>
      <c r="E140" s="88"/>
      <c r="F140" s="377"/>
      <c r="G140" s="378"/>
      <c r="H140" s="378"/>
      <c r="I140" s="378"/>
      <c r="J140" s="378"/>
      <c r="K140" s="71"/>
      <c r="L140" s="71"/>
      <c r="M140" s="71"/>
    </row>
    <row r="141" spans="1:13" x14ac:dyDescent="0.25">
      <c r="A141" s="166"/>
      <c r="C141" s="67" t="s">
        <v>148</v>
      </c>
      <c r="D141" s="83"/>
      <c r="E141" s="88"/>
      <c r="F141" s="29"/>
      <c r="I141" s="27"/>
    </row>
    <row r="142" spans="1:13" ht="12.75" customHeight="1" x14ac:dyDescent="0.25">
      <c r="A142" s="166"/>
      <c r="C142" s="6" t="s">
        <v>21</v>
      </c>
      <c r="D142" s="83"/>
      <c r="E142" s="88"/>
      <c r="F142" s="57"/>
      <c r="I142" s="69"/>
    </row>
    <row r="143" spans="1:13" ht="13.05" customHeight="1" x14ac:dyDescent="0.25">
      <c r="A143" s="166"/>
      <c r="B143" s="21"/>
      <c r="C143" s="124" t="s">
        <v>107</v>
      </c>
      <c r="D143" s="10" t="s">
        <v>34</v>
      </c>
      <c r="E143" s="24">
        <f>IF(AND(F186=TRUE,C206=0),((ROUND(D139,2)+ROUND(D140,2))/2)*((ROUND(D141,2)+(4*ROUND(D142,2)))/5)*0.83,0)</f>
        <v>0</v>
      </c>
      <c r="F143" s="375" t="str">
        <f>IF((D142&lt;(D141*0.75)),"Sym spi SHW less than 75% SFL - check data","")</f>
        <v/>
      </c>
      <c r="G143" s="376"/>
      <c r="H143" s="376"/>
      <c r="I143" s="376"/>
    </row>
    <row r="144" spans="1:13" ht="12.75" customHeight="1" x14ac:dyDescent="0.3">
      <c r="A144" s="166"/>
      <c r="B144" s="219"/>
      <c r="C144" s="231" t="s">
        <v>352</v>
      </c>
      <c r="D144" s="240"/>
      <c r="E144" s="228"/>
      <c r="F144" s="373" t="s">
        <v>366</v>
      </c>
      <c r="G144" s="373"/>
      <c r="H144" s="373"/>
      <c r="I144" s="19"/>
      <c r="J144" s="51"/>
    </row>
    <row r="145" spans="1:11" ht="13.05" customHeight="1" x14ac:dyDescent="0.25">
      <c r="A145" s="166"/>
      <c r="B145" s="21"/>
      <c r="C145" s="93"/>
      <c r="D145" s="54"/>
      <c r="E145" s="223"/>
      <c r="F145" s="52"/>
      <c r="G145" s="113"/>
      <c r="H145" s="113"/>
      <c r="I145" s="113"/>
      <c r="J145" s="113"/>
    </row>
    <row r="146" spans="1:11" x14ac:dyDescent="0.25">
      <c r="A146" s="166"/>
      <c r="B146" s="243" t="s">
        <v>24</v>
      </c>
      <c r="C146" s="6" t="s">
        <v>19</v>
      </c>
      <c r="D146" s="83"/>
      <c r="E146" s="88"/>
      <c r="F146" s="30"/>
      <c r="G146" s="233"/>
      <c r="H146" s="233"/>
      <c r="I146" s="233"/>
    </row>
    <row r="147" spans="1:11" x14ac:dyDescent="0.25">
      <c r="A147" s="166"/>
      <c r="C147" s="6" t="s">
        <v>20</v>
      </c>
      <c r="D147" s="83"/>
      <c r="E147" s="88"/>
      <c r="F147" s="377"/>
      <c r="G147" s="378"/>
      <c r="H147" s="378"/>
      <c r="I147" s="378"/>
      <c r="J147" s="378"/>
    </row>
    <row r="148" spans="1:11" x14ac:dyDescent="0.25">
      <c r="A148" s="166"/>
      <c r="C148" s="67" t="s">
        <v>148</v>
      </c>
      <c r="D148" s="83"/>
      <c r="E148" s="88"/>
      <c r="F148" s="30"/>
      <c r="G148" s="233"/>
      <c r="H148" s="233"/>
      <c r="I148" s="233"/>
    </row>
    <row r="149" spans="1:11" x14ac:dyDescent="0.25">
      <c r="A149" s="166"/>
      <c r="C149" s="6" t="s">
        <v>21</v>
      </c>
      <c r="D149" s="83"/>
      <c r="E149" s="88"/>
      <c r="F149" s="57"/>
      <c r="G149" s="233"/>
      <c r="H149" s="233"/>
      <c r="I149" s="233"/>
    </row>
    <row r="150" spans="1:11" ht="13.05" customHeight="1" x14ac:dyDescent="0.25">
      <c r="A150" s="166"/>
      <c r="B150" s="21"/>
      <c r="C150" s="124" t="s">
        <v>106</v>
      </c>
      <c r="D150" s="10" t="s">
        <v>34</v>
      </c>
      <c r="E150" s="24">
        <f>IF(AND(F187=TRUE,C207=0),((ROUND(D146,2)+ROUND(D147,2))/2)*((ROUND(D148,2)+(4*ROUND(D149,2)))/5)*0.83,0)</f>
        <v>0</v>
      </c>
      <c r="F150" s="375" t="str">
        <f>IF((D149&lt;(D148*0.75)),"Asym spi SHW less than 75% SFL - too narrow. This sail is a Flying Headsail or a Headsail","")</f>
        <v/>
      </c>
      <c r="G150" s="376"/>
      <c r="H150" s="376"/>
      <c r="I150" s="376"/>
      <c r="J150" s="376"/>
      <c r="K150" s="376"/>
    </row>
    <row r="151" spans="1:11" x14ac:dyDescent="0.25">
      <c r="A151" s="166"/>
      <c r="B151" s="21"/>
      <c r="C151" s="231" t="s">
        <v>352</v>
      </c>
      <c r="D151" s="240"/>
      <c r="E151" s="228"/>
      <c r="F151" s="373" t="s">
        <v>366</v>
      </c>
      <c r="G151" s="373"/>
      <c r="H151" s="373"/>
      <c r="I151" s="52"/>
    </row>
    <row r="152" spans="1:11" x14ac:dyDescent="0.25">
      <c r="A152" s="166"/>
      <c r="B152" s="21"/>
      <c r="C152" s="93"/>
      <c r="D152" s="54"/>
      <c r="E152" s="55"/>
      <c r="F152" s="52"/>
      <c r="G152" s="113"/>
      <c r="H152" s="113"/>
      <c r="I152" s="113"/>
      <c r="J152" s="113"/>
    </row>
    <row r="153" spans="1:11" x14ac:dyDescent="0.25">
      <c r="A153" s="166"/>
      <c r="B153" s="326" t="s">
        <v>212</v>
      </c>
      <c r="C153" s="326"/>
      <c r="D153" s="326"/>
      <c r="E153" s="129" t="s">
        <v>107</v>
      </c>
      <c r="F153" s="125"/>
      <c r="H153" s="113"/>
      <c r="I153" s="113"/>
      <c r="J153" s="113"/>
    </row>
    <row r="154" spans="1:11" x14ac:dyDescent="0.25">
      <c r="A154" s="166"/>
      <c r="B154" s="368" t="s">
        <v>213</v>
      </c>
      <c r="C154" s="368"/>
      <c r="D154" s="368"/>
      <c r="E154" s="130" t="s">
        <v>106</v>
      </c>
      <c r="F154" s="126"/>
      <c r="H154" s="113"/>
      <c r="I154" s="113"/>
      <c r="J154" s="113"/>
    </row>
    <row r="155" spans="1:11" x14ac:dyDescent="0.25">
      <c r="A155" s="166"/>
      <c r="B155" s="21"/>
      <c r="D155" s="54"/>
      <c r="E155" s="56"/>
      <c r="F155" s="52"/>
      <c r="G155" s="52"/>
      <c r="H155" s="52"/>
      <c r="I155" s="52"/>
    </row>
    <row r="156" spans="1:11" x14ac:dyDescent="0.25">
      <c r="A156" s="166"/>
      <c r="B156" s="234" t="s">
        <v>163</v>
      </c>
      <c r="C156" s="166"/>
      <c r="D156" s="54"/>
      <c r="E156" s="21"/>
      <c r="F156" s="31"/>
      <c r="G156" s="31"/>
      <c r="H156" s="31"/>
      <c r="I156" s="31"/>
    </row>
    <row r="157" spans="1:11" x14ac:dyDescent="0.25">
      <c r="A157" s="166"/>
      <c r="B157" s="23"/>
      <c r="D157" s="247"/>
      <c r="E157" s="235" t="s">
        <v>364</v>
      </c>
      <c r="F157" s="31"/>
      <c r="G157" s="31"/>
      <c r="H157" s="31"/>
      <c r="I157" s="31"/>
    </row>
    <row r="158" spans="1:11" x14ac:dyDescent="0.25">
      <c r="A158" s="166"/>
      <c r="B158" s="243" t="s">
        <v>28</v>
      </c>
      <c r="C158" s="6" t="s">
        <v>29</v>
      </c>
      <c r="D158" s="83"/>
      <c r="E158" s="88"/>
      <c r="F158" s="30"/>
      <c r="G158" s="31"/>
      <c r="H158" s="31"/>
      <c r="I158" s="31"/>
    </row>
    <row r="159" spans="1:11" ht="12" customHeight="1" x14ac:dyDescent="0.25">
      <c r="A159" s="166"/>
      <c r="C159" s="6" t="s">
        <v>30</v>
      </c>
      <c r="D159" s="83"/>
      <c r="E159" s="88"/>
      <c r="J159" s="32"/>
    </row>
    <row r="160" spans="1:11" ht="12" customHeight="1" x14ac:dyDescent="0.25">
      <c r="A160" s="166"/>
      <c r="D160" s="222"/>
      <c r="E160" s="76"/>
      <c r="J160" s="32"/>
    </row>
    <row r="161" spans="1:18" x14ac:dyDescent="0.25">
      <c r="A161" s="166"/>
      <c r="B161" s="243" t="s">
        <v>215</v>
      </c>
      <c r="C161" s="6" t="s">
        <v>31</v>
      </c>
      <c r="D161" s="83"/>
      <c r="E161" s="88"/>
    </row>
    <row r="162" spans="1:18" x14ac:dyDescent="0.25">
      <c r="A162" s="166"/>
      <c r="C162" s="6" t="s">
        <v>32</v>
      </c>
      <c r="D162" s="83"/>
      <c r="E162" s="88"/>
    </row>
    <row r="163" spans="1:18" ht="12" customHeight="1" x14ac:dyDescent="0.25">
      <c r="A163" s="166"/>
      <c r="C163" s="231" t="s">
        <v>352</v>
      </c>
      <c r="D163" s="248"/>
      <c r="E163" s="228"/>
      <c r="F163" s="373" t="s">
        <v>366</v>
      </c>
      <c r="G163" s="373"/>
      <c r="H163" s="373"/>
      <c r="J163" s="32"/>
    </row>
    <row r="164" spans="1:18" x14ac:dyDescent="0.25">
      <c r="A164" s="166"/>
      <c r="D164" s="127"/>
      <c r="E164" s="128"/>
    </row>
    <row r="165" spans="1:18" ht="13.05" customHeight="1" x14ac:dyDescent="0.25">
      <c r="A165" s="166"/>
      <c r="B165" s="379" t="s">
        <v>371</v>
      </c>
      <c r="C165" s="379"/>
      <c r="D165" s="379"/>
      <c r="E165" s="379"/>
    </row>
    <row r="166" spans="1:18" ht="13.05" customHeight="1" x14ac:dyDescent="0.25">
      <c r="A166" s="166"/>
      <c r="B166" s="379"/>
      <c r="C166" s="379"/>
      <c r="D166" s="379"/>
      <c r="E166" s="379"/>
      <c r="G166" s="70"/>
      <c r="J166" s="63"/>
      <c r="K166" s="63"/>
      <c r="L166" s="63"/>
    </row>
    <row r="167" spans="1:18" ht="15.6" x14ac:dyDescent="0.3">
      <c r="A167" s="166"/>
      <c r="B167" s="229" t="s">
        <v>37</v>
      </c>
      <c r="C167" s="230"/>
      <c r="D167" s="166"/>
      <c r="E167" s="230"/>
      <c r="F167" s="72"/>
      <c r="G167" s="72"/>
      <c r="H167" s="72"/>
      <c r="I167" s="72"/>
    </row>
    <row r="168" spans="1:18" ht="74.400000000000006" customHeight="1" x14ac:dyDescent="0.25">
      <c r="B168" s="369" t="s">
        <v>176</v>
      </c>
      <c r="C168" s="369"/>
      <c r="D168" s="380" t="s">
        <v>375</v>
      </c>
      <c r="E168" s="380"/>
      <c r="F168" s="33"/>
      <c r="G168" s="33"/>
      <c r="H168" s="33"/>
      <c r="I168" s="77"/>
    </row>
    <row r="169" spans="1:18" x14ac:dyDescent="0.25">
      <c r="D169" s="189">
        <v>2026</v>
      </c>
    </row>
    <row r="170" spans="1:18" x14ac:dyDescent="0.25">
      <c r="B170" s="34"/>
      <c r="C170" s="35"/>
      <c r="D170" s="99" t="s">
        <v>288</v>
      </c>
      <c r="E170" s="33"/>
      <c r="F170" s="33"/>
      <c r="G170" s="33"/>
      <c r="O170" s="1"/>
      <c r="R170"/>
    </row>
    <row r="171" spans="1:18" ht="13.05" customHeight="1" x14ac:dyDescent="0.25">
      <c r="B171" s="2" t="s">
        <v>161</v>
      </c>
      <c r="D171" s="255">
        <v>190</v>
      </c>
      <c r="E171" s="48" t="s">
        <v>374</v>
      </c>
      <c r="F171" s="370"/>
      <c r="G171" s="370"/>
      <c r="H171" s="370"/>
      <c r="I171" s="370"/>
      <c r="O171" s="1"/>
      <c r="R171"/>
    </row>
    <row r="172" spans="1:18" x14ac:dyDescent="0.25">
      <c r="B172" s="2" t="s">
        <v>162</v>
      </c>
      <c r="D172" s="255">
        <v>190</v>
      </c>
      <c r="E172" s="48" t="s">
        <v>374</v>
      </c>
      <c r="F172" s="370"/>
      <c r="G172" s="370"/>
      <c r="H172" s="370"/>
      <c r="I172" s="370"/>
      <c r="O172" s="1"/>
      <c r="R172"/>
    </row>
    <row r="173" spans="1:18" x14ac:dyDescent="0.25">
      <c r="B173" s="2" t="s">
        <v>45</v>
      </c>
      <c r="D173" s="255">
        <v>270</v>
      </c>
      <c r="E173" s="48" t="s">
        <v>374</v>
      </c>
      <c r="F173" s="91"/>
      <c r="G173" s="91"/>
      <c r="H173" s="91"/>
      <c r="I173" s="91"/>
      <c r="O173" s="1"/>
      <c r="R173"/>
    </row>
    <row r="174" spans="1:18" x14ac:dyDescent="0.25">
      <c r="E174" s="36"/>
      <c r="F174" s="36"/>
      <c r="G174" s="36"/>
      <c r="H174" s="36"/>
      <c r="I174" s="36"/>
    </row>
    <row r="175" spans="1:18" x14ac:dyDescent="0.25">
      <c r="B175" s="3" t="s">
        <v>44</v>
      </c>
      <c r="C175" s="12"/>
      <c r="D175" s="13" t="s">
        <v>50</v>
      </c>
      <c r="E175" s="12"/>
      <c r="F175" s="4"/>
    </row>
    <row r="176" spans="1:18" x14ac:dyDescent="0.25">
      <c r="B176" s="5" t="s">
        <v>46</v>
      </c>
      <c r="D176" s="14">
        <f>D37</f>
        <v>0</v>
      </c>
      <c r="E176" t="s">
        <v>49</v>
      </c>
      <c r="F176" s="16"/>
      <c r="G176" s="326"/>
      <c r="H176" s="326"/>
      <c r="I176" s="326"/>
    </row>
    <row r="177" spans="1:9" x14ac:dyDescent="0.25">
      <c r="B177" s="5" t="s">
        <v>40</v>
      </c>
      <c r="D177" s="14">
        <f>IF(D176&gt;11.99,IF(D176&gt;17.99,D173,D172),D171)</f>
        <v>190</v>
      </c>
      <c r="E177" s="48" t="s">
        <v>376</v>
      </c>
      <c r="F177" s="16"/>
      <c r="G177" s="326"/>
      <c r="H177" s="326"/>
      <c r="I177" s="326"/>
    </row>
    <row r="178" spans="1:9" x14ac:dyDescent="0.25">
      <c r="B178" s="5" t="s">
        <v>41</v>
      </c>
      <c r="D178" s="14">
        <f>D176*D177</f>
        <v>0</v>
      </c>
      <c r="F178" s="6"/>
    </row>
    <row r="179" spans="1:9" x14ac:dyDescent="0.25">
      <c r="B179" s="5" t="s">
        <v>42</v>
      </c>
      <c r="D179" s="14">
        <f>IF(D190=FALSE,0,D178)</f>
        <v>0</v>
      </c>
      <c r="F179" s="6"/>
    </row>
    <row r="180" spans="1:9" x14ac:dyDescent="0.25">
      <c r="B180" s="8" t="s">
        <v>43</v>
      </c>
      <c r="C180" s="11"/>
      <c r="D180" s="15">
        <f>SUM(D178:D179)</f>
        <v>0</v>
      </c>
      <c r="E180" s="256" t="s">
        <v>376</v>
      </c>
      <c r="F180" s="9"/>
    </row>
    <row r="183" spans="1:9" x14ac:dyDescent="0.25">
      <c r="B183" s="41" t="s">
        <v>59</v>
      </c>
    </row>
    <row r="185" spans="1:9" hidden="1" x14ac:dyDescent="0.25">
      <c r="A185" s="194"/>
      <c r="B185" s="195"/>
      <c r="C185" s="196"/>
      <c r="D185" s="196" t="s">
        <v>56</v>
      </c>
      <c r="E185" s="196"/>
      <c r="F185" s="196" t="b">
        <f>AND(D110&gt;0,D111&gt;0,D112&gt;0,D113&gt;0,D114&gt;0)</f>
        <v>0</v>
      </c>
      <c r="G185" s="1"/>
      <c r="H185" s="1"/>
    </row>
    <row r="186" spans="1:9" hidden="1" x14ac:dyDescent="0.25">
      <c r="A186" s="194"/>
      <c r="B186" s="195"/>
      <c r="C186" s="196"/>
      <c r="D186" s="196" t="s">
        <v>57</v>
      </c>
      <c r="E186" s="196"/>
      <c r="F186" s="196" t="b">
        <f>AND(D139&gt;0,D140&gt;0,D141&gt;0,D142&gt;0)</f>
        <v>0</v>
      </c>
      <c r="G186" s="1"/>
      <c r="H186" s="1"/>
    </row>
    <row r="187" spans="1:9" hidden="1" x14ac:dyDescent="0.25">
      <c r="A187" s="194"/>
      <c r="B187" s="195"/>
      <c r="C187" s="196"/>
      <c r="D187" s="196" t="s">
        <v>58</v>
      </c>
      <c r="E187" s="196"/>
      <c r="F187" s="196" t="b">
        <f>AND(D146&gt;0,D147&gt;0,D148&gt;0,D149&gt;0)</f>
        <v>0</v>
      </c>
      <c r="G187" s="1"/>
      <c r="H187" s="1"/>
    </row>
    <row r="188" spans="1:9" hidden="1" x14ac:dyDescent="0.25">
      <c r="A188" s="194"/>
      <c r="B188" s="195"/>
      <c r="C188" s="196"/>
      <c r="D188" s="196" t="s">
        <v>175</v>
      </c>
      <c r="E188" s="196"/>
      <c r="F188" s="196" t="b">
        <f>AND(D125&gt;0,D126&gt;0,D127&gt;0,D128&gt;0,D129&gt;0)</f>
        <v>0</v>
      </c>
      <c r="G188" s="1"/>
      <c r="H188" s="1"/>
    </row>
    <row r="189" spans="1:9" hidden="1" x14ac:dyDescent="0.25">
      <c r="A189" s="194"/>
      <c r="B189" s="195"/>
      <c r="C189" s="196"/>
      <c r="D189" s="196"/>
      <c r="E189" s="196"/>
      <c r="F189" s="196"/>
      <c r="G189" s="1"/>
      <c r="H189" s="1"/>
    </row>
    <row r="190" spans="1:9" hidden="1" x14ac:dyDescent="0.25">
      <c r="A190" s="194"/>
      <c r="B190" s="195"/>
      <c r="C190" s="197" t="s">
        <v>51</v>
      </c>
      <c r="D190" s="198" t="b">
        <v>0</v>
      </c>
      <c r="E190" s="196"/>
      <c r="F190" s="196"/>
      <c r="G190" s="1"/>
      <c r="H190" s="1"/>
    </row>
    <row r="191" spans="1:9" hidden="1" x14ac:dyDescent="0.25">
      <c r="A191" s="194"/>
      <c r="B191" s="195"/>
      <c r="C191" s="196" t="s">
        <v>52</v>
      </c>
      <c r="D191" s="196" t="b">
        <v>0</v>
      </c>
      <c r="E191" s="196"/>
      <c r="F191" s="196"/>
      <c r="G191" s="1"/>
      <c r="H191" s="1"/>
    </row>
    <row r="192" spans="1:9" hidden="1" x14ac:dyDescent="0.25">
      <c r="A192" s="194"/>
      <c r="B192" s="195"/>
      <c r="C192" s="196" t="s">
        <v>278</v>
      </c>
      <c r="D192" s="196" t="b">
        <v>0</v>
      </c>
      <c r="E192" s="196"/>
      <c r="F192" s="196"/>
      <c r="G192" s="1"/>
      <c r="H192" s="1"/>
    </row>
    <row r="193" spans="1:8" hidden="1" x14ac:dyDescent="0.25">
      <c r="A193" s="194"/>
      <c r="B193" s="195"/>
      <c r="C193" s="196" t="s">
        <v>38</v>
      </c>
      <c r="D193" s="196" t="b">
        <v>0</v>
      </c>
      <c r="E193" s="196"/>
      <c r="F193" s="196"/>
      <c r="G193" s="1"/>
      <c r="H193" s="1"/>
    </row>
    <row r="194" spans="1:8" hidden="1" x14ac:dyDescent="0.25">
      <c r="A194" s="194"/>
      <c r="B194" s="195"/>
      <c r="C194" s="196"/>
      <c r="D194" s="196"/>
      <c r="E194" s="196"/>
      <c r="F194" s="195" t="s">
        <v>98</v>
      </c>
      <c r="G194" s="1"/>
      <c r="H194" s="1"/>
    </row>
    <row r="195" spans="1:8" hidden="1" x14ac:dyDescent="0.25">
      <c r="A195" s="194"/>
      <c r="B195" s="195"/>
      <c r="C195" s="196" t="s">
        <v>39</v>
      </c>
      <c r="D195" s="196" t="b">
        <v>0</v>
      </c>
      <c r="E195" s="196"/>
      <c r="F195" s="195" t="s">
        <v>99</v>
      </c>
      <c r="G195" s="1"/>
      <c r="H195" s="1"/>
    </row>
    <row r="196" spans="1:8" hidden="1" x14ac:dyDescent="0.25">
      <c r="A196" s="194"/>
      <c r="B196" s="195"/>
      <c r="C196" s="196" t="s">
        <v>274</v>
      </c>
      <c r="D196" s="196" t="b">
        <v>0</v>
      </c>
      <c r="E196" s="196"/>
      <c r="F196" s="1"/>
      <c r="G196" s="1"/>
      <c r="H196" s="1"/>
    </row>
    <row r="197" spans="1:8" hidden="1" x14ac:dyDescent="0.25">
      <c r="A197" s="194"/>
      <c r="B197" s="195"/>
      <c r="C197" s="196"/>
      <c r="D197" s="196" t="s">
        <v>317</v>
      </c>
      <c r="E197" s="196"/>
      <c r="F197" s="1"/>
      <c r="G197" s="1"/>
      <c r="H197" s="1"/>
    </row>
    <row r="198" spans="1:8" hidden="1" x14ac:dyDescent="0.25">
      <c r="A198" s="194"/>
      <c r="B198" s="195"/>
      <c r="C198" s="196"/>
      <c r="D198" s="196" t="s">
        <v>202</v>
      </c>
      <c r="E198" s="196"/>
      <c r="F198" s="1"/>
      <c r="G198" s="1"/>
      <c r="H198" s="1"/>
    </row>
    <row r="199" spans="1:8" hidden="1" x14ac:dyDescent="0.25">
      <c r="A199" s="194"/>
      <c r="B199" s="195"/>
      <c r="C199" s="196"/>
      <c r="D199" s="196" t="s">
        <v>95</v>
      </c>
      <c r="E199" s="196"/>
      <c r="F199" s="1"/>
      <c r="G199" s="1"/>
      <c r="H199" s="1"/>
    </row>
    <row r="200" spans="1:8" hidden="1" x14ac:dyDescent="0.25">
      <c r="A200" s="194"/>
      <c r="B200" s="195"/>
      <c r="C200" s="196"/>
      <c r="D200" s="196" t="s">
        <v>203</v>
      </c>
      <c r="E200" s="196"/>
      <c r="F200" s="1"/>
      <c r="G200" s="1"/>
      <c r="H200" s="1"/>
    </row>
    <row r="201" spans="1:8" hidden="1" x14ac:dyDescent="0.25">
      <c r="A201" s="194"/>
      <c r="B201" s="195"/>
      <c r="C201" s="196"/>
      <c r="D201" s="196" t="s">
        <v>204</v>
      </c>
      <c r="E201" s="196"/>
      <c r="F201" s="1"/>
      <c r="G201" s="1"/>
      <c r="H201" s="1"/>
    </row>
    <row r="202" spans="1:8" hidden="1" x14ac:dyDescent="0.25">
      <c r="A202" s="194"/>
      <c r="B202" s="195"/>
      <c r="C202" s="196"/>
      <c r="D202" s="196" t="s">
        <v>96</v>
      </c>
      <c r="E202" s="196"/>
      <c r="F202" s="1"/>
      <c r="G202" s="1"/>
      <c r="H202" s="1"/>
    </row>
    <row r="203" spans="1:8" hidden="1" x14ac:dyDescent="0.25">
      <c r="A203" s="194"/>
      <c r="B203" s="195"/>
      <c r="C203" s="196"/>
      <c r="D203" s="196" t="s">
        <v>97</v>
      </c>
      <c r="E203" s="196"/>
      <c r="F203" s="1"/>
      <c r="G203" s="1"/>
      <c r="H203" s="1"/>
    </row>
    <row r="204" spans="1:8" hidden="1" x14ac:dyDescent="0.25">
      <c r="A204" s="194"/>
      <c r="B204" s="195"/>
      <c r="C204" s="196">
        <v>1</v>
      </c>
      <c r="D204" s="196" t="s">
        <v>294</v>
      </c>
      <c r="E204" s="196"/>
      <c r="F204" s="1"/>
      <c r="G204" s="1"/>
      <c r="H204" s="1"/>
    </row>
    <row r="205" spans="1:8" hidden="1" x14ac:dyDescent="0.25">
      <c r="A205" s="194"/>
      <c r="B205" s="195"/>
      <c r="C205" s="196"/>
      <c r="D205" s="196"/>
      <c r="E205" s="196"/>
      <c r="F205" s="1"/>
      <c r="G205" s="1"/>
      <c r="H205" s="1"/>
    </row>
    <row r="206" spans="1:8" hidden="1" x14ac:dyDescent="0.25">
      <c r="A206" s="194"/>
      <c r="B206" s="195"/>
      <c r="C206" s="196">
        <f>IF((D141*0.75)&gt;D142,1,0)</f>
        <v>0</v>
      </c>
      <c r="D206" s="196" t="s">
        <v>102</v>
      </c>
      <c r="E206" s="196"/>
      <c r="F206" s="1"/>
      <c r="G206" s="1"/>
      <c r="H206" s="1"/>
    </row>
    <row r="207" spans="1:8" hidden="1" x14ac:dyDescent="0.25">
      <c r="A207" s="194"/>
      <c r="B207" s="195"/>
      <c r="C207" s="196">
        <f>IF((D148*0.75)&gt;D149,1,0)</f>
        <v>0</v>
      </c>
      <c r="D207" s="196" t="s">
        <v>103</v>
      </c>
      <c r="E207" s="196"/>
      <c r="F207" s="1"/>
      <c r="G207" s="1"/>
      <c r="H207" s="1"/>
    </row>
    <row r="208" spans="1:8" hidden="1" x14ac:dyDescent="0.25">
      <c r="A208" s="194"/>
      <c r="B208" s="195"/>
      <c r="C208" s="196"/>
      <c r="D208" s="196"/>
      <c r="E208" s="196"/>
      <c r="F208" s="1"/>
      <c r="G208" s="1"/>
      <c r="H208" s="1"/>
    </row>
    <row r="209" spans="1:8" hidden="1" x14ac:dyDescent="0.25">
      <c r="A209" s="194"/>
      <c r="B209" s="195"/>
      <c r="C209" s="196"/>
      <c r="D209" s="209" t="s">
        <v>337</v>
      </c>
      <c r="E209" s="196"/>
      <c r="F209" s="1"/>
      <c r="G209" s="1"/>
      <c r="H209" s="1"/>
    </row>
    <row r="210" spans="1:8" hidden="1" x14ac:dyDescent="0.25">
      <c r="A210" s="194"/>
      <c r="B210" s="195"/>
      <c r="C210" s="196"/>
      <c r="D210" s="209" t="s">
        <v>338</v>
      </c>
      <c r="E210" s="196"/>
      <c r="F210" s="1"/>
      <c r="G210" s="1"/>
      <c r="H210" s="1"/>
    </row>
    <row r="211" spans="1:8" hidden="1" x14ac:dyDescent="0.25">
      <c r="A211" s="194"/>
      <c r="B211" s="195"/>
      <c r="C211" s="196"/>
      <c r="D211" s="209" t="s">
        <v>339</v>
      </c>
      <c r="E211" s="196"/>
      <c r="F211" s="1"/>
      <c r="G211" s="1"/>
      <c r="H211" s="1"/>
    </row>
    <row r="212" spans="1:8" hidden="1" x14ac:dyDescent="0.25">
      <c r="A212" s="194"/>
      <c r="B212" s="195"/>
      <c r="C212" s="196"/>
      <c r="D212" s="196"/>
      <c r="E212" s="196"/>
      <c r="F212" s="1"/>
      <c r="G212" s="1"/>
      <c r="H212" s="1"/>
    </row>
    <row r="213" spans="1:8" hidden="1" x14ac:dyDescent="0.25">
      <c r="A213" s="194"/>
      <c r="B213" s="195"/>
      <c r="C213" s="196">
        <v>1</v>
      </c>
      <c r="D213" s="196" t="s">
        <v>343</v>
      </c>
      <c r="E213" s="196"/>
      <c r="F213" s="1"/>
      <c r="G213" s="1"/>
      <c r="H213" s="1"/>
    </row>
    <row r="214" spans="1:8" hidden="1" x14ac:dyDescent="0.25">
      <c r="A214" s="194"/>
      <c r="B214" s="195"/>
      <c r="C214" s="196" t="b">
        <v>0</v>
      </c>
      <c r="D214" s="196" t="s">
        <v>126</v>
      </c>
      <c r="E214" s="196"/>
      <c r="F214" s="1"/>
      <c r="G214" s="1"/>
      <c r="H214" s="1"/>
    </row>
    <row r="215" spans="1:8" hidden="1" x14ac:dyDescent="0.25">
      <c r="A215" s="194"/>
      <c r="B215" s="195"/>
      <c r="C215" s="196" t="b">
        <v>0</v>
      </c>
      <c r="D215" s="196" t="s">
        <v>127</v>
      </c>
      <c r="E215" s="196"/>
      <c r="F215" s="1"/>
      <c r="G215" s="1"/>
      <c r="H215" s="1"/>
    </row>
    <row r="216" spans="1:8" hidden="1" x14ac:dyDescent="0.25">
      <c r="A216" s="194"/>
      <c r="B216" s="195"/>
      <c r="C216" s="196" t="b">
        <v>0</v>
      </c>
      <c r="D216" s="196" t="s">
        <v>141</v>
      </c>
      <c r="E216" s="196"/>
      <c r="F216" s="1"/>
      <c r="G216" s="1"/>
      <c r="H216" s="1"/>
    </row>
    <row r="217" spans="1:8" hidden="1" x14ac:dyDescent="0.25">
      <c r="A217" s="194"/>
      <c r="B217" s="195"/>
      <c r="C217" s="196" t="b">
        <v>0</v>
      </c>
      <c r="D217" s="196" t="s">
        <v>142</v>
      </c>
      <c r="E217" s="196"/>
      <c r="F217" s="1"/>
      <c r="G217" s="1"/>
      <c r="H217" s="1"/>
    </row>
    <row r="218" spans="1:8" hidden="1" x14ac:dyDescent="0.25">
      <c r="A218" s="194"/>
      <c r="B218" s="195">
        <f t="shared" ref="B218:B224" si="0">IF(C218=FALSE,0,1)</f>
        <v>0</v>
      </c>
      <c r="C218" s="196" t="b">
        <v>0</v>
      </c>
      <c r="D218" s="196" t="s">
        <v>112</v>
      </c>
      <c r="E218" s="196"/>
      <c r="F218" s="1"/>
      <c r="G218" s="1"/>
      <c r="H218" s="1"/>
    </row>
    <row r="219" spans="1:8" hidden="1" x14ac:dyDescent="0.25">
      <c r="A219" s="194"/>
      <c r="B219" s="195">
        <f t="shared" si="0"/>
        <v>0</v>
      </c>
      <c r="C219" s="196" t="b">
        <v>0</v>
      </c>
      <c r="D219" s="196" t="s">
        <v>111</v>
      </c>
      <c r="E219" s="196"/>
      <c r="F219" s="1"/>
      <c r="G219" s="1"/>
      <c r="H219" s="1"/>
    </row>
    <row r="220" spans="1:8" hidden="1" x14ac:dyDescent="0.25">
      <c r="A220" s="194"/>
      <c r="B220" s="195">
        <f t="shared" si="0"/>
        <v>0</v>
      </c>
      <c r="C220" s="196" t="b">
        <v>0</v>
      </c>
      <c r="D220" s="196" t="s">
        <v>110</v>
      </c>
      <c r="E220" s="196"/>
      <c r="F220" s="1"/>
      <c r="G220" s="1"/>
      <c r="H220" s="1"/>
    </row>
    <row r="221" spans="1:8" hidden="1" x14ac:dyDescent="0.25">
      <c r="A221" s="199">
        <f>SUM(B218:B221)</f>
        <v>0</v>
      </c>
      <c r="B221" s="195">
        <f t="shared" si="0"/>
        <v>0</v>
      </c>
      <c r="C221" s="196" t="b">
        <v>0</v>
      </c>
      <c r="D221" s="196" t="s">
        <v>114</v>
      </c>
      <c r="E221" s="196"/>
      <c r="F221" s="1"/>
      <c r="G221" s="1"/>
      <c r="H221" s="1"/>
    </row>
    <row r="222" spans="1:8" hidden="1" x14ac:dyDescent="0.25">
      <c r="A222" s="194"/>
      <c r="B222" s="195">
        <f t="shared" si="0"/>
        <v>0</v>
      </c>
      <c r="C222" s="196" t="b">
        <v>0</v>
      </c>
      <c r="D222" s="196" t="s">
        <v>115</v>
      </c>
      <c r="E222" s="196"/>
      <c r="F222" s="1"/>
      <c r="G222" s="1"/>
      <c r="H222" s="1"/>
    </row>
    <row r="223" spans="1:8" hidden="1" x14ac:dyDescent="0.25">
      <c r="A223" s="199">
        <f>SUM(B222:B223)</f>
        <v>0</v>
      </c>
      <c r="B223" s="195">
        <f t="shared" si="0"/>
        <v>0</v>
      </c>
      <c r="C223" s="196" t="b">
        <v>0</v>
      </c>
      <c r="D223" s="196" t="s">
        <v>124</v>
      </c>
      <c r="E223" s="196"/>
      <c r="F223" s="1"/>
      <c r="G223" s="1"/>
      <c r="H223" s="1"/>
    </row>
    <row r="224" spans="1:8" hidden="1" x14ac:dyDescent="0.25">
      <c r="A224" s="194"/>
      <c r="B224" s="195">
        <f t="shared" si="0"/>
        <v>0</v>
      </c>
      <c r="C224" s="196" t="b">
        <v>0</v>
      </c>
      <c r="D224" s="196" t="s">
        <v>113</v>
      </c>
      <c r="E224" s="196"/>
      <c r="F224" s="1"/>
      <c r="G224" s="1"/>
      <c r="H224" s="1"/>
    </row>
    <row r="225" spans="1:8" hidden="1" x14ac:dyDescent="0.25">
      <c r="A225" s="194"/>
      <c r="B225" s="200">
        <f>SUM(B219:B224)</f>
        <v>0</v>
      </c>
      <c r="C225" s="196"/>
      <c r="D225" s="196" t="s">
        <v>129</v>
      </c>
      <c r="E225" s="196"/>
      <c r="F225" s="1"/>
      <c r="G225" s="1"/>
      <c r="H225" s="1"/>
    </row>
    <row r="226" spans="1:8" hidden="1" x14ac:dyDescent="0.25">
      <c r="A226" s="194"/>
      <c r="B226" s="195"/>
      <c r="C226" s="196"/>
      <c r="D226" s="196"/>
      <c r="E226" s="196"/>
      <c r="F226" s="1"/>
      <c r="G226" s="1"/>
      <c r="H226" s="1"/>
    </row>
    <row r="227" spans="1:8" hidden="1" x14ac:dyDescent="0.25">
      <c r="A227" s="194"/>
      <c r="B227" s="195"/>
      <c r="C227" s="196">
        <v>1</v>
      </c>
      <c r="D227" s="196" t="s">
        <v>317</v>
      </c>
      <c r="E227" s="196"/>
      <c r="F227" s="1"/>
      <c r="G227" s="1"/>
      <c r="H227" s="1"/>
    </row>
    <row r="228" spans="1:8" hidden="1" x14ac:dyDescent="0.25">
      <c r="A228" s="194"/>
      <c r="B228" s="195"/>
      <c r="C228" s="196"/>
      <c r="D228" s="201" t="s">
        <v>120</v>
      </c>
      <c r="E228" s="196"/>
      <c r="F228" s="1"/>
      <c r="G228" s="1"/>
      <c r="H228" s="1"/>
    </row>
    <row r="229" spans="1:8" hidden="1" x14ac:dyDescent="0.25">
      <c r="A229" s="194"/>
      <c r="B229" s="195"/>
      <c r="C229" s="196"/>
      <c r="D229" s="201" t="s">
        <v>119</v>
      </c>
      <c r="E229" s="196"/>
      <c r="F229" s="1"/>
      <c r="G229" s="1"/>
      <c r="H229" s="1"/>
    </row>
    <row r="230" spans="1:8" ht="22.8" hidden="1" x14ac:dyDescent="0.25">
      <c r="A230" s="194"/>
      <c r="B230" s="195"/>
      <c r="C230" s="196"/>
      <c r="D230" s="201" t="s">
        <v>117</v>
      </c>
      <c r="E230" s="196"/>
      <c r="F230" s="1"/>
      <c r="G230" s="1"/>
      <c r="H230" s="1"/>
    </row>
    <row r="231" spans="1:8" ht="34.200000000000003" hidden="1" x14ac:dyDescent="0.25">
      <c r="A231" s="194"/>
      <c r="B231" s="195"/>
      <c r="C231" s="196"/>
      <c r="D231" s="201" t="s">
        <v>118</v>
      </c>
      <c r="E231" s="196"/>
      <c r="F231" s="1"/>
      <c r="G231" s="1"/>
      <c r="H231" s="1"/>
    </row>
    <row r="232" spans="1:8" ht="22.8" hidden="1" x14ac:dyDescent="0.25">
      <c r="A232" s="194"/>
      <c r="B232" s="195"/>
      <c r="C232" s="196"/>
      <c r="D232" s="201" t="s">
        <v>121</v>
      </c>
      <c r="E232" s="196"/>
      <c r="F232" s="1"/>
      <c r="G232" s="1"/>
      <c r="H232" s="1"/>
    </row>
    <row r="233" spans="1:8" ht="34.200000000000003" hidden="1" x14ac:dyDescent="0.25">
      <c r="A233" s="194"/>
      <c r="B233" s="195"/>
      <c r="C233" s="196"/>
      <c r="D233" s="201" t="s">
        <v>122</v>
      </c>
      <c r="E233" s="196"/>
      <c r="F233" s="1"/>
      <c r="G233" s="1"/>
      <c r="H233" s="1"/>
    </row>
    <row r="234" spans="1:8" hidden="1" x14ac:dyDescent="0.25">
      <c r="A234" s="194"/>
      <c r="B234" s="195"/>
      <c r="C234" s="196"/>
      <c r="D234" s="201" t="s">
        <v>123</v>
      </c>
      <c r="E234" s="196"/>
      <c r="F234" s="1"/>
      <c r="G234" s="1"/>
      <c r="H234" s="1"/>
    </row>
    <row r="235" spans="1:8" hidden="1" x14ac:dyDescent="0.25">
      <c r="A235" s="194"/>
      <c r="B235" s="195"/>
      <c r="C235" s="196"/>
      <c r="D235" s="196"/>
      <c r="E235" s="196"/>
      <c r="F235" s="1"/>
      <c r="G235" s="1"/>
      <c r="H235" s="1"/>
    </row>
    <row r="236" spans="1:8" hidden="1" x14ac:dyDescent="0.25">
      <c r="A236" s="194"/>
      <c r="B236" s="195" t="s">
        <v>229</v>
      </c>
      <c r="C236" s="196">
        <v>1</v>
      </c>
      <c r="D236" s="196" t="s">
        <v>317</v>
      </c>
      <c r="E236" s="196"/>
      <c r="F236" s="1"/>
      <c r="G236" s="1"/>
      <c r="H236" s="1"/>
    </row>
    <row r="237" spans="1:8" hidden="1" x14ac:dyDescent="0.25">
      <c r="A237" s="194"/>
      <c r="B237" s="195"/>
      <c r="C237" s="196"/>
      <c r="D237" s="196" t="s">
        <v>183</v>
      </c>
      <c r="E237" s="196"/>
      <c r="F237" s="1"/>
      <c r="G237" s="1"/>
      <c r="H237" s="1"/>
    </row>
    <row r="238" spans="1:8" hidden="1" x14ac:dyDescent="0.25">
      <c r="A238" s="194"/>
      <c r="B238" s="195"/>
      <c r="C238" s="196"/>
      <c r="D238" s="196" t="s">
        <v>184</v>
      </c>
      <c r="E238" s="196"/>
      <c r="F238" s="1"/>
      <c r="G238" s="1"/>
      <c r="H238" s="1"/>
    </row>
    <row r="239" spans="1:8" hidden="1" x14ac:dyDescent="0.25">
      <c r="A239" s="194"/>
      <c r="B239" s="195"/>
      <c r="C239" s="196"/>
      <c r="D239" s="196" t="s">
        <v>185</v>
      </c>
      <c r="E239" s="196"/>
      <c r="F239" s="1"/>
      <c r="G239" s="1"/>
      <c r="H239" s="1"/>
    </row>
    <row r="240" spans="1:8" hidden="1" x14ac:dyDescent="0.25">
      <c r="A240" s="194"/>
      <c r="B240" s="195"/>
      <c r="C240" s="196"/>
      <c r="D240" s="196" t="s">
        <v>186</v>
      </c>
      <c r="E240" s="196"/>
      <c r="F240" s="1"/>
      <c r="G240" s="1"/>
      <c r="H240" s="1"/>
    </row>
    <row r="241" spans="1:8" hidden="1" x14ac:dyDescent="0.25">
      <c r="A241" s="194"/>
      <c r="B241" s="195"/>
      <c r="C241" s="196"/>
      <c r="D241" s="196" t="s">
        <v>187</v>
      </c>
      <c r="E241" s="196"/>
      <c r="F241" s="1"/>
      <c r="G241" s="1"/>
      <c r="H241" s="1"/>
    </row>
    <row r="242" spans="1:8" hidden="1" x14ac:dyDescent="0.25">
      <c r="A242" s="194"/>
      <c r="B242" s="195"/>
      <c r="C242" s="196"/>
      <c r="D242" s="196" t="s">
        <v>188</v>
      </c>
      <c r="E242" s="196"/>
      <c r="F242" s="1"/>
      <c r="G242" s="1"/>
      <c r="H242" s="1"/>
    </row>
    <row r="243" spans="1:8" hidden="1" x14ac:dyDescent="0.25">
      <c r="A243" s="194"/>
      <c r="B243" s="195"/>
      <c r="C243" s="196"/>
      <c r="D243" s="196" t="s">
        <v>189</v>
      </c>
      <c r="E243" s="196"/>
      <c r="F243" s="1"/>
      <c r="G243" s="1"/>
      <c r="H243" s="1"/>
    </row>
    <row r="244" spans="1:8" hidden="1" x14ac:dyDescent="0.25">
      <c r="A244" s="194"/>
      <c r="B244" s="195"/>
      <c r="C244" s="196"/>
      <c r="D244" s="196" t="s">
        <v>190</v>
      </c>
      <c r="E244" s="196"/>
      <c r="F244" s="1"/>
      <c r="G244" s="1"/>
      <c r="H244" s="1"/>
    </row>
    <row r="245" spans="1:8" hidden="1" x14ac:dyDescent="0.25">
      <c r="A245" s="194"/>
      <c r="B245" s="195"/>
      <c r="C245" s="196"/>
      <c r="D245" s="196" t="s">
        <v>191</v>
      </c>
      <c r="E245" s="196"/>
      <c r="F245" s="1"/>
      <c r="G245" s="1"/>
      <c r="H245" s="1"/>
    </row>
    <row r="246" spans="1:8" hidden="1" x14ac:dyDescent="0.25">
      <c r="A246" s="194"/>
      <c r="B246" s="195"/>
      <c r="C246" s="196"/>
      <c r="D246" s="196" t="s">
        <v>192</v>
      </c>
      <c r="E246" s="196"/>
      <c r="F246" s="1"/>
      <c r="G246" s="1"/>
      <c r="H246" s="1"/>
    </row>
    <row r="247" spans="1:8" hidden="1" x14ac:dyDescent="0.25">
      <c r="A247" s="194"/>
      <c r="B247" s="195"/>
      <c r="C247" s="196"/>
      <c r="D247" s="196" t="s">
        <v>193</v>
      </c>
      <c r="E247" s="196"/>
      <c r="F247" s="1"/>
      <c r="G247" s="1"/>
      <c r="H247" s="1"/>
    </row>
    <row r="248" spans="1:8" hidden="1" x14ac:dyDescent="0.25">
      <c r="A248" s="194"/>
      <c r="B248" s="195"/>
      <c r="C248" s="196"/>
      <c r="D248" s="196" t="s">
        <v>194</v>
      </c>
      <c r="E248" s="196"/>
      <c r="F248" s="1"/>
      <c r="G248" s="1"/>
      <c r="H248" s="1"/>
    </row>
    <row r="249" spans="1:8" hidden="1" x14ac:dyDescent="0.25">
      <c r="A249" s="194"/>
      <c r="B249" s="195"/>
      <c r="C249" s="196"/>
      <c r="D249" s="196" t="s">
        <v>195</v>
      </c>
      <c r="E249" s="196"/>
      <c r="F249" s="1"/>
      <c r="G249" s="1"/>
      <c r="H249" s="1"/>
    </row>
    <row r="250" spans="1:8" hidden="1" x14ac:dyDescent="0.25">
      <c r="A250" s="194"/>
      <c r="B250" s="195"/>
      <c r="C250" s="196"/>
      <c r="D250" s="196" t="s">
        <v>196</v>
      </c>
      <c r="E250" s="196"/>
      <c r="F250" s="1"/>
      <c r="G250" s="1"/>
      <c r="H250" s="1"/>
    </row>
    <row r="251" spans="1:8" hidden="1" x14ac:dyDescent="0.25">
      <c r="A251" s="194"/>
      <c r="B251" s="195"/>
      <c r="C251" s="196"/>
      <c r="D251" s="196"/>
      <c r="E251" s="196"/>
      <c r="F251" s="1"/>
      <c r="G251" s="1"/>
      <c r="H251" s="1"/>
    </row>
    <row r="252" spans="1:8" hidden="1" x14ac:dyDescent="0.25">
      <c r="A252" s="194"/>
      <c r="B252" s="195" t="s">
        <v>227</v>
      </c>
      <c r="C252" s="196">
        <v>1</v>
      </c>
      <c r="D252" s="196" t="s">
        <v>317</v>
      </c>
      <c r="E252" s="196"/>
      <c r="F252" s="1"/>
      <c r="G252" s="1"/>
      <c r="H252" s="1"/>
    </row>
    <row r="253" spans="1:8" hidden="1" x14ac:dyDescent="0.25">
      <c r="A253" s="194"/>
      <c r="B253" s="195" t="s">
        <v>256</v>
      </c>
      <c r="C253" s="196">
        <f>C236+C252</f>
        <v>2</v>
      </c>
      <c r="D253" s="196" t="s">
        <v>207</v>
      </c>
      <c r="E253" s="196"/>
      <c r="F253" s="1"/>
      <c r="G253" s="1"/>
      <c r="H253" s="1"/>
    </row>
    <row r="254" spans="1:8" hidden="1" x14ac:dyDescent="0.25">
      <c r="A254" s="194"/>
      <c r="B254" s="195"/>
      <c r="C254" s="196"/>
      <c r="D254" s="196" t="s">
        <v>208</v>
      </c>
      <c r="E254" s="196"/>
      <c r="F254" s="1"/>
      <c r="G254" s="1"/>
      <c r="H254" s="1"/>
    </row>
    <row r="255" spans="1:8" hidden="1" x14ac:dyDescent="0.25">
      <c r="A255" s="194"/>
      <c r="B255" s="195"/>
      <c r="C255" s="196"/>
      <c r="D255" s="196"/>
      <c r="E255" s="196"/>
      <c r="F255" s="1"/>
      <c r="G255" s="1"/>
      <c r="H255" s="1"/>
    </row>
    <row r="256" spans="1:8" hidden="1" x14ac:dyDescent="0.25">
      <c r="A256" s="194"/>
      <c r="B256" s="196" t="s">
        <v>224</v>
      </c>
      <c r="C256" s="196">
        <v>1</v>
      </c>
      <c r="D256" s="196" t="s">
        <v>94</v>
      </c>
      <c r="E256" s="196"/>
      <c r="F256" s="1"/>
      <c r="G256" s="1"/>
      <c r="H256" s="1"/>
    </row>
    <row r="257" spans="1:8" hidden="1" x14ac:dyDescent="0.25">
      <c r="A257" s="194"/>
      <c r="B257" s="196" t="s">
        <v>226</v>
      </c>
      <c r="C257" s="196"/>
      <c r="D257" s="196" t="s">
        <v>201</v>
      </c>
      <c r="E257" s="196"/>
      <c r="F257" s="1"/>
      <c r="G257" s="1"/>
      <c r="H257" s="1"/>
    </row>
    <row r="258" spans="1:8" hidden="1" x14ac:dyDescent="0.25">
      <c r="A258" s="194"/>
      <c r="B258" s="196"/>
      <c r="C258" s="196"/>
      <c r="D258" s="196" t="s">
        <v>200</v>
      </c>
      <c r="E258" s="196"/>
      <c r="F258" s="1"/>
      <c r="G258" s="1"/>
      <c r="H258" s="1"/>
    </row>
    <row r="259" spans="1:8" hidden="1" x14ac:dyDescent="0.25">
      <c r="A259" s="194"/>
      <c r="B259" s="196"/>
      <c r="C259" s="196"/>
      <c r="D259" s="196"/>
      <c r="E259" s="196"/>
      <c r="F259" s="1"/>
      <c r="G259" s="1"/>
      <c r="H259" s="1"/>
    </row>
    <row r="260" spans="1:8" hidden="1" x14ac:dyDescent="0.25">
      <c r="A260" s="194"/>
      <c r="B260" s="196" t="s">
        <v>228</v>
      </c>
      <c r="C260" s="196">
        <v>1</v>
      </c>
      <c r="D260" s="196" t="s">
        <v>317</v>
      </c>
      <c r="E260" s="196"/>
      <c r="F260" s="1"/>
      <c r="G260" s="1"/>
      <c r="H260" s="1"/>
    </row>
    <row r="261" spans="1:8" hidden="1" x14ac:dyDescent="0.25">
      <c r="A261" s="194"/>
      <c r="B261" s="196"/>
      <c r="C261" s="196"/>
      <c r="D261" s="196" t="s">
        <v>195</v>
      </c>
      <c r="E261" s="196"/>
      <c r="F261" s="1"/>
      <c r="G261" s="1"/>
      <c r="H261" s="1"/>
    </row>
    <row r="262" spans="1:8" hidden="1" x14ac:dyDescent="0.25">
      <c r="A262" s="194"/>
      <c r="B262" s="196"/>
      <c r="C262" s="196"/>
      <c r="D262" s="196" t="s">
        <v>183</v>
      </c>
      <c r="E262" s="196"/>
      <c r="F262" s="1"/>
      <c r="G262" s="1"/>
      <c r="H262" s="1"/>
    </row>
    <row r="263" spans="1:8" hidden="1" x14ac:dyDescent="0.25">
      <c r="A263" s="194"/>
      <c r="B263" s="196"/>
      <c r="C263" s="196"/>
      <c r="D263" s="196" t="s">
        <v>211</v>
      </c>
      <c r="E263" s="196"/>
      <c r="F263" s="1"/>
      <c r="G263" s="1"/>
      <c r="H263" s="1"/>
    </row>
    <row r="264" spans="1:8" hidden="1" x14ac:dyDescent="0.25">
      <c r="A264" s="194"/>
      <c r="B264" s="196"/>
      <c r="C264" s="196"/>
      <c r="D264" s="196" t="s">
        <v>123</v>
      </c>
      <c r="E264" s="196"/>
      <c r="F264" s="1"/>
      <c r="G264" s="1"/>
      <c r="H264" s="1"/>
    </row>
    <row r="265" spans="1:8" hidden="1" x14ac:dyDescent="0.25">
      <c r="A265" s="194"/>
      <c r="B265" s="196"/>
      <c r="C265" s="196"/>
      <c r="D265" s="196"/>
      <c r="E265" s="196"/>
      <c r="F265" s="1"/>
      <c r="G265" s="1"/>
      <c r="H265" s="1"/>
    </row>
    <row r="266" spans="1:8" hidden="1" x14ac:dyDescent="0.25">
      <c r="A266" s="194"/>
      <c r="B266" s="196" t="s">
        <v>246</v>
      </c>
      <c r="C266" s="196">
        <v>1</v>
      </c>
      <c r="D266" s="196" t="s">
        <v>317</v>
      </c>
      <c r="E266" s="196"/>
      <c r="F266" s="1"/>
      <c r="G266" s="1"/>
      <c r="H266" s="1"/>
    </row>
    <row r="267" spans="1:8" hidden="1" x14ac:dyDescent="0.25">
      <c r="A267" s="194"/>
      <c r="B267" s="196"/>
      <c r="C267" s="196"/>
      <c r="D267" s="196" t="s">
        <v>242</v>
      </c>
      <c r="E267" s="196"/>
      <c r="F267" s="1"/>
      <c r="G267" s="1"/>
      <c r="H267" s="1"/>
    </row>
    <row r="268" spans="1:8" hidden="1" x14ac:dyDescent="0.25">
      <c r="A268" s="194"/>
      <c r="B268" s="196"/>
      <c r="C268" s="196"/>
      <c r="D268" s="196" t="s">
        <v>243</v>
      </c>
      <c r="E268" s="196"/>
      <c r="F268" s="1"/>
      <c r="G268" s="1"/>
      <c r="H268" s="1"/>
    </row>
    <row r="269" spans="1:8" hidden="1" x14ac:dyDescent="0.25">
      <c r="A269" s="194"/>
      <c r="B269" s="196"/>
      <c r="C269" s="196"/>
      <c r="D269" s="196" t="s">
        <v>244</v>
      </c>
      <c r="E269" s="196"/>
      <c r="F269" s="1"/>
      <c r="G269" s="1"/>
      <c r="H269" s="1"/>
    </row>
    <row r="270" spans="1:8" hidden="1" x14ac:dyDescent="0.25">
      <c r="A270" s="194"/>
      <c r="B270" s="196"/>
      <c r="C270" s="196"/>
      <c r="D270" s="196" t="s">
        <v>245</v>
      </c>
      <c r="E270" s="196"/>
      <c r="F270" s="1"/>
      <c r="G270" s="1"/>
      <c r="H270" s="1"/>
    </row>
    <row r="271" spans="1:8" hidden="1" x14ac:dyDescent="0.25">
      <c r="A271" s="194"/>
      <c r="B271" s="196" t="s">
        <v>225</v>
      </c>
      <c r="C271" s="196">
        <v>1</v>
      </c>
      <c r="D271" s="196" t="s">
        <v>317</v>
      </c>
      <c r="E271" s="196"/>
      <c r="F271" s="1"/>
      <c r="G271" s="1"/>
      <c r="H271" s="1"/>
    </row>
    <row r="272" spans="1:8" hidden="1" x14ac:dyDescent="0.25">
      <c r="A272" s="194"/>
      <c r="B272" s="196"/>
      <c r="C272" s="196"/>
      <c r="D272" s="196" t="s">
        <v>201</v>
      </c>
      <c r="E272" s="196"/>
      <c r="F272" s="1"/>
      <c r="G272" s="1"/>
      <c r="H272" s="1"/>
    </row>
    <row r="273" spans="1:8" hidden="1" x14ac:dyDescent="0.25">
      <c r="A273" s="194"/>
      <c r="B273" s="196"/>
      <c r="C273" s="196"/>
      <c r="D273" s="196" t="s">
        <v>200</v>
      </c>
      <c r="E273" s="196"/>
      <c r="F273" s="1"/>
      <c r="G273" s="1"/>
      <c r="H273" s="1"/>
    </row>
    <row r="274" spans="1:8" ht="26.4" hidden="1" x14ac:dyDescent="0.25">
      <c r="A274" s="194"/>
      <c r="B274" s="202" t="s">
        <v>282</v>
      </c>
      <c r="C274" s="196">
        <v>1</v>
      </c>
      <c r="D274" s="196" t="s">
        <v>283</v>
      </c>
      <c r="E274" s="196"/>
      <c r="F274" s="1"/>
      <c r="G274" s="1"/>
      <c r="H274" s="1"/>
    </row>
    <row r="275" spans="1:8" hidden="1" x14ac:dyDescent="0.25">
      <c r="A275" s="194"/>
      <c r="B275" s="195"/>
      <c r="C275" s="196"/>
      <c r="D275" s="196"/>
      <c r="E275" s="196"/>
      <c r="F275" s="1"/>
      <c r="G275" s="1"/>
      <c r="H275" s="1"/>
    </row>
    <row r="276" spans="1:8" hidden="1" x14ac:dyDescent="0.25">
      <c r="A276" s="196"/>
      <c r="B276" s="196" t="s">
        <v>331</v>
      </c>
      <c r="C276" s="196">
        <v>1</v>
      </c>
      <c r="D276" s="196" t="s">
        <v>317</v>
      </c>
      <c r="E276" s="196"/>
      <c r="F276" s="1"/>
      <c r="G276" s="1"/>
      <c r="H276" s="1"/>
    </row>
    <row r="277" spans="1:8" hidden="1" x14ac:dyDescent="0.25">
      <c r="A277" s="196"/>
      <c r="B277" s="195"/>
      <c r="C277" s="196"/>
      <c r="D277" s="196" t="s">
        <v>201</v>
      </c>
      <c r="E277" s="196"/>
    </row>
    <row r="278" spans="1:8" hidden="1" x14ac:dyDescent="0.25">
      <c r="A278" s="196"/>
      <c r="B278" s="195"/>
      <c r="C278" s="196"/>
      <c r="D278" s="196" t="s">
        <v>329</v>
      </c>
      <c r="E278" s="196"/>
    </row>
    <row r="279" spans="1:8" hidden="1" x14ac:dyDescent="0.25">
      <c r="A279" s="196"/>
      <c r="B279" s="195"/>
      <c r="C279" s="196"/>
      <c r="D279" s="196" t="s">
        <v>330</v>
      </c>
      <c r="E279" s="196"/>
    </row>
    <row r="280" spans="1:8" hidden="1" x14ac:dyDescent="0.25"/>
  </sheetData>
  <sheetProtection algorithmName="SHA-512" hashValue="oQG1Usd5JFSxwLmpUtruMZkTIjiWbUHLiO5XrwfAFvuSrOxdfXuW8Q+NQrTHVDkMI14U8Cqs8w1Gb+hn0wy0Tw==" saltValue="+/Wtbz7Fqkm06Yzuvt9fhg==" spinCount="100000" sheet="1" selectLockedCells="1"/>
  <mergeCells count="112">
    <mergeCell ref="G177:I177"/>
    <mergeCell ref="G176:I176"/>
    <mergeCell ref="F107:K107"/>
    <mergeCell ref="B153:D153"/>
    <mergeCell ref="B154:D154"/>
    <mergeCell ref="B168:C168"/>
    <mergeCell ref="F130:I130"/>
    <mergeCell ref="F171:I172"/>
    <mergeCell ref="B137:E137"/>
    <mergeCell ref="F135:L135"/>
    <mergeCell ref="F132:H132"/>
    <mergeCell ref="F120:H120"/>
    <mergeCell ref="F143:I143"/>
    <mergeCell ref="F140:J140"/>
    <mergeCell ref="F147:J147"/>
    <mergeCell ref="F144:H144"/>
    <mergeCell ref="F151:H151"/>
    <mergeCell ref="F163:H163"/>
    <mergeCell ref="B165:E166"/>
    <mergeCell ref="F150:K150"/>
    <mergeCell ref="D168:E168"/>
    <mergeCell ref="A1:B2"/>
    <mergeCell ref="C9:H9"/>
    <mergeCell ref="I41:L41"/>
    <mergeCell ref="I42:L42"/>
    <mergeCell ref="D19:F19"/>
    <mergeCell ref="H19:J19"/>
    <mergeCell ref="D26:F26"/>
    <mergeCell ref="D21:F21"/>
    <mergeCell ref="D17:F17"/>
    <mergeCell ref="B34:E34"/>
    <mergeCell ref="D24:F24"/>
    <mergeCell ref="B35:C35"/>
    <mergeCell ref="H1:H3"/>
    <mergeCell ref="C1:G2"/>
    <mergeCell ref="G34:L34"/>
    <mergeCell ref="G35:L35"/>
    <mergeCell ref="I36:L36"/>
    <mergeCell ref="I40:L40"/>
    <mergeCell ref="I39:L39"/>
    <mergeCell ref="I37:L37"/>
    <mergeCell ref="D4:G6"/>
    <mergeCell ref="I8:J8"/>
    <mergeCell ref="D14:F14"/>
    <mergeCell ref="E10:H10"/>
    <mergeCell ref="G65:M65"/>
    <mergeCell ref="G66:M66"/>
    <mergeCell ref="F115:I115"/>
    <mergeCell ref="B65:F65"/>
    <mergeCell ref="B85:C85"/>
    <mergeCell ref="H116:K116"/>
    <mergeCell ref="B83:C83"/>
    <mergeCell ref="B80:C80"/>
    <mergeCell ref="B91:F91"/>
    <mergeCell ref="F76:H76"/>
    <mergeCell ref="F75:H75"/>
    <mergeCell ref="D78:E78"/>
    <mergeCell ref="B87:C87"/>
    <mergeCell ref="B67:F67"/>
    <mergeCell ref="B78:C78"/>
    <mergeCell ref="B88:C88"/>
    <mergeCell ref="F78:I78"/>
    <mergeCell ref="B81:D81"/>
    <mergeCell ref="F82:I82"/>
    <mergeCell ref="B104:C104"/>
    <mergeCell ref="B84:C84"/>
    <mergeCell ref="G59:M59"/>
    <mergeCell ref="B59:C59"/>
    <mergeCell ref="B56:B57"/>
    <mergeCell ref="D15:F15"/>
    <mergeCell ref="G53:M53"/>
    <mergeCell ref="G54:M54"/>
    <mergeCell ref="G55:M55"/>
    <mergeCell ref="D20:F20"/>
    <mergeCell ref="D23:F23"/>
    <mergeCell ref="D22:F22"/>
    <mergeCell ref="J18:K18"/>
    <mergeCell ref="B32:J32"/>
    <mergeCell ref="D25:F25"/>
    <mergeCell ref="I38:L38"/>
    <mergeCell ref="H20:J22"/>
    <mergeCell ref="G18:H18"/>
    <mergeCell ref="G51:M51"/>
    <mergeCell ref="G44:N44"/>
    <mergeCell ref="D50:E50"/>
    <mergeCell ref="G49:M49"/>
    <mergeCell ref="I15:J15"/>
    <mergeCell ref="D18:F18"/>
    <mergeCell ref="E45:L45"/>
    <mergeCell ref="B45:C45"/>
    <mergeCell ref="G63:M63"/>
    <mergeCell ref="G64:M64"/>
    <mergeCell ref="G60:M60"/>
    <mergeCell ref="G61:M61"/>
    <mergeCell ref="G62:M62"/>
    <mergeCell ref="B62:C62"/>
    <mergeCell ref="B64:C64"/>
    <mergeCell ref="B60:C60"/>
    <mergeCell ref="B61:C61"/>
    <mergeCell ref="C11:H12"/>
    <mergeCell ref="C10:D10"/>
    <mergeCell ref="G56:M56"/>
    <mergeCell ref="G57:M57"/>
    <mergeCell ref="G58:M58"/>
    <mergeCell ref="G52:M52"/>
    <mergeCell ref="G50:M50"/>
    <mergeCell ref="C27:H28"/>
    <mergeCell ref="C29:H29"/>
    <mergeCell ref="I14:J14"/>
    <mergeCell ref="B46:C46"/>
    <mergeCell ref="B31:J31"/>
    <mergeCell ref="B38:E38"/>
  </mergeCells>
  <phoneticPr fontId="3" type="noConversion"/>
  <conditionalFormatting sqref="E115 E143 E150">
    <cfRule type="cellIs" dxfId="1" priority="4" stopIfTrue="1" operator="equal">
      <formula>0</formula>
    </cfRule>
  </conditionalFormatting>
  <conditionalFormatting sqref="E13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9:D142 D96:D99 D146:D149 D158:D164" xr:uid="{00000000-0002-0000-0000-000000000000}">
      <formula1>0</formula1>
      <formula2>100000</formula2>
    </dataValidation>
    <dataValidation type="whole" allowBlank="1" showInputMessage="1" showErrorMessage="1" error="Numbers only, do not include letters please. If not applicable, leave blank." sqref="D135 D120:D122 D102" xr:uid="{00000000-0002-0000-0000-000001000000}">
      <formula1>0</formula1>
      <formula2>100</formula2>
    </dataValidation>
    <dataValidation type="decimal" allowBlank="1" showInputMessage="1" showErrorMessage="1" error="Numbers only, do not include letters please. If not applicable, leave blank." sqref="D110:D114 D107 D123:D129" xr:uid="{00000000-0002-0000-0000-000002000000}">
      <formula1>0</formula1>
      <formula2>10000</formula2>
    </dataValidation>
    <dataValidation type="decimal" allowBlank="1" showInputMessage="1" showErrorMessage="1" error="Numbers only, do not include letters please. If not applicable, leave blank." sqref="D48:D49 D83:D86 D71:D77 D52:D64" xr:uid="{00000000-0002-0000-0000-000003000000}">
      <formula1>0</formula1>
      <formula2>1000000</formula2>
    </dataValidation>
    <dataValidation type="decimal" allowBlank="1" showInputMessage="1" showErrorMessage="1" errorTitle="text" error="Do not include letters please. If not applicable, leave blank." sqref="D37 D39:D44" xr:uid="{00000000-0002-0000-0000-000004000000}">
      <formula1>0</formula1>
      <formula2>1000000</formula2>
    </dataValidation>
  </dataValidations>
  <hyperlinks>
    <hyperlink ref="B86:C86"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5:I85" r:id="rId3" display="Including backstay(s), click to see drawings in Rig &amp; Sails section" xr:uid="{DDE3C677-61CD-41EA-BBB7-D4F5CC5039F6}"/>
    <hyperlink ref="E119" r:id="rId4" display="See this advice" xr:uid="{9BC9C7CB-9CAF-4C42-B013-02644D160D7E}"/>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45720</xdr:colOff>
                    <xdr:row>7</xdr:row>
                    <xdr:rowOff>213360</xdr:rowOff>
                  </from>
                  <to>
                    <xdr:col>7</xdr:col>
                    <xdr:colOff>419100</xdr:colOff>
                    <xdr:row>8</xdr:row>
                    <xdr:rowOff>213360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4</xdr:col>
                    <xdr:colOff>525780</xdr:colOff>
                    <xdr:row>36</xdr:row>
                    <xdr:rowOff>76200</xdr:rowOff>
                  </from>
                  <to>
                    <xdr:col>4</xdr:col>
                    <xdr:colOff>868680</xdr:colOff>
                    <xdr:row>38</xdr:row>
                    <xdr:rowOff>91440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845820</xdr:colOff>
                    <xdr:row>76</xdr:row>
                    <xdr:rowOff>137160</xdr:rowOff>
                  </from>
                  <to>
                    <xdr:col>4</xdr:col>
                    <xdr:colOff>1333500</xdr:colOff>
                    <xdr:row>78</xdr:row>
                    <xdr:rowOff>15240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103</xdr:row>
                    <xdr:rowOff>121920</xdr:rowOff>
                  </from>
                  <to>
                    <xdr:col>4</xdr:col>
                    <xdr:colOff>876300</xdr:colOff>
                    <xdr:row>103</xdr:row>
                    <xdr:rowOff>327660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87</xdr:row>
                    <xdr:rowOff>0</xdr:rowOff>
                  </from>
                  <to>
                    <xdr:col>5</xdr:col>
                    <xdr:colOff>0</xdr:colOff>
                    <xdr:row>87</xdr:row>
                    <xdr:rowOff>182880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822960</xdr:colOff>
                    <xdr:row>151</xdr:row>
                    <xdr:rowOff>68580</xdr:rowOff>
                  </from>
                  <to>
                    <xdr:col>4</xdr:col>
                    <xdr:colOff>1143000</xdr:colOff>
                    <xdr:row>153</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822960</xdr:colOff>
                    <xdr:row>152</xdr:row>
                    <xdr:rowOff>137160</xdr:rowOff>
                  </from>
                  <to>
                    <xdr:col>4</xdr:col>
                    <xdr:colOff>1143000</xdr:colOff>
                    <xdr:row>154</xdr:row>
                    <xdr:rowOff>22860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7620</xdr:colOff>
                    <xdr:row>49</xdr:row>
                    <xdr:rowOff>22860</xdr:rowOff>
                  </from>
                  <to>
                    <xdr:col>4</xdr:col>
                    <xdr:colOff>1325880</xdr:colOff>
                    <xdr:row>49</xdr:row>
                    <xdr:rowOff>205740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50</xdr:row>
                    <xdr:rowOff>15240</xdr:rowOff>
                  </from>
                  <to>
                    <xdr:col>4</xdr:col>
                    <xdr:colOff>495300</xdr:colOff>
                    <xdr:row>50</xdr:row>
                    <xdr:rowOff>175260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35</xdr:row>
                    <xdr:rowOff>38100</xdr:rowOff>
                  </from>
                  <to>
                    <xdr:col>7</xdr:col>
                    <xdr:colOff>411480</xdr:colOff>
                    <xdr:row>36</xdr:row>
                    <xdr:rowOff>60960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36</xdr:row>
                    <xdr:rowOff>15240</xdr:rowOff>
                  </from>
                  <to>
                    <xdr:col>7</xdr:col>
                    <xdr:colOff>411480</xdr:colOff>
                    <xdr:row>37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37</xdr:row>
                    <xdr:rowOff>15240</xdr:rowOff>
                  </from>
                  <to>
                    <xdr:col>7</xdr:col>
                    <xdr:colOff>411480</xdr:colOff>
                    <xdr:row>38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45720</xdr:colOff>
                    <xdr:row>39</xdr:row>
                    <xdr:rowOff>0</xdr:rowOff>
                  </from>
                  <to>
                    <xdr:col>7</xdr:col>
                    <xdr:colOff>419100</xdr:colOff>
                    <xdr:row>40</xdr:row>
                    <xdr:rowOff>68580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45720</xdr:colOff>
                    <xdr:row>40</xdr:row>
                    <xdr:rowOff>152400</xdr:rowOff>
                  </from>
                  <to>
                    <xdr:col>7</xdr:col>
                    <xdr:colOff>419100</xdr:colOff>
                    <xdr:row>42</xdr:row>
                    <xdr:rowOff>15240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38</xdr:row>
                    <xdr:rowOff>7620</xdr:rowOff>
                  </from>
                  <to>
                    <xdr:col>7</xdr:col>
                    <xdr:colOff>411480</xdr:colOff>
                    <xdr:row>39</xdr:row>
                    <xdr:rowOff>68580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45720</xdr:colOff>
                    <xdr:row>40</xdr:row>
                    <xdr:rowOff>0</xdr:rowOff>
                  </from>
                  <to>
                    <xdr:col>7</xdr:col>
                    <xdr:colOff>571500</xdr:colOff>
                    <xdr:row>41</xdr:row>
                    <xdr:rowOff>60960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85</xdr:row>
                    <xdr:rowOff>137160</xdr:rowOff>
                  </from>
                  <to>
                    <xdr:col>5</xdr:col>
                    <xdr:colOff>0</xdr:colOff>
                    <xdr:row>86</xdr:row>
                    <xdr:rowOff>167640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15240</xdr:colOff>
                    <xdr:row>62</xdr:row>
                    <xdr:rowOff>137160</xdr:rowOff>
                  </from>
                  <to>
                    <xdr:col>4</xdr:col>
                    <xdr:colOff>518160</xdr:colOff>
                    <xdr:row>64</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7620</xdr:colOff>
                    <xdr:row>57</xdr:row>
                    <xdr:rowOff>137160</xdr:rowOff>
                  </from>
                  <to>
                    <xdr:col>5</xdr:col>
                    <xdr:colOff>53340</xdr:colOff>
                    <xdr:row>59</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7620</xdr:rowOff>
                  </from>
                  <to>
                    <xdr:col>6</xdr:col>
                    <xdr:colOff>762000</xdr:colOff>
                    <xdr:row>20</xdr:row>
                    <xdr:rowOff>91440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91440</xdr:colOff>
                    <xdr:row>80</xdr:row>
                    <xdr:rowOff>99060</xdr:rowOff>
                  </from>
                  <to>
                    <xdr:col>4</xdr:col>
                    <xdr:colOff>1196340</xdr:colOff>
                    <xdr:row>80</xdr:row>
                    <xdr:rowOff>281940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88</xdr:row>
                    <xdr:rowOff>0</xdr:rowOff>
                  </from>
                  <to>
                    <xdr:col>5</xdr:col>
                    <xdr:colOff>0</xdr:colOff>
                    <xdr:row>88</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defaultRowHeight="13.2" x14ac:dyDescent="0.25"/>
  <cols>
    <col min="1" max="1" width="69.77734375" customWidth="1"/>
  </cols>
  <sheetData>
    <row r="1" spans="1:6" x14ac:dyDescent="0.25">
      <c r="A1" s="3" t="s">
        <v>275</v>
      </c>
      <c r="B1" s="156"/>
      <c r="C1" s="156"/>
      <c r="D1" s="156"/>
      <c r="E1" s="156"/>
      <c r="F1" s="157"/>
    </row>
    <row r="2" spans="1:6" ht="105.6" x14ac:dyDescent="0.25">
      <c r="A2" s="31" t="s">
        <v>276</v>
      </c>
    </row>
    <row r="3" spans="1:6" ht="66" x14ac:dyDescent="0.25">
      <c r="A3" s="158" t="s">
        <v>277</v>
      </c>
    </row>
    <row r="4" spans="1:6" ht="22.8" x14ac:dyDescent="0.25">
      <c r="A4" s="159" t="s">
        <v>347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ColWidth="23.109375" defaultRowHeight="13.2" x14ac:dyDescent="0.25"/>
  <cols>
    <col min="1" max="80" width="0" hidden="1" customWidth="1"/>
    <col min="81" max="82" width="0" style="47" hidden="1" customWidth="1"/>
  </cols>
  <sheetData>
    <row r="1" spans="1:86" x14ac:dyDescent="0.25">
      <c r="A1" t="s">
        <v>60</v>
      </c>
      <c r="B1" t="s">
        <v>61</v>
      </c>
      <c r="C1" t="s">
        <v>62</v>
      </c>
      <c r="D1" t="s">
        <v>63</v>
      </c>
      <c r="E1" t="s">
        <v>65</v>
      </c>
      <c r="F1" t="s">
        <v>64</v>
      </c>
      <c r="G1" t="s">
        <v>93</v>
      </c>
      <c r="H1" t="s">
        <v>68</v>
      </c>
      <c r="I1" t="s">
        <v>69</v>
      </c>
      <c r="J1" t="s">
        <v>70</v>
      </c>
      <c r="K1" s="48" t="s">
        <v>71</v>
      </c>
      <c r="L1" s="48" t="s">
        <v>72</v>
      </c>
      <c r="M1" t="s">
        <v>73</v>
      </c>
      <c r="N1" t="s">
        <v>10</v>
      </c>
      <c r="O1" t="s">
        <v>11</v>
      </c>
      <c r="P1" t="s">
        <v>13</v>
      </c>
      <c r="Q1" t="s">
        <v>12</v>
      </c>
      <c r="R1" s="17" t="s">
        <v>74</v>
      </c>
      <c r="S1" t="s">
        <v>135</v>
      </c>
      <c r="T1" s="17" t="s">
        <v>155</v>
      </c>
      <c r="U1" t="s">
        <v>136</v>
      </c>
      <c r="V1" t="s">
        <v>137</v>
      </c>
      <c r="W1" t="s">
        <v>138</v>
      </c>
      <c r="X1" t="s">
        <v>139</v>
      </c>
      <c r="Y1" s="90" t="s">
        <v>353</v>
      </c>
      <c r="Z1" t="s">
        <v>75</v>
      </c>
      <c r="AA1" t="s">
        <v>76</v>
      </c>
      <c r="AB1" t="s">
        <v>15</v>
      </c>
      <c r="AC1" t="s">
        <v>77</v>
      </c>
      <c r="AD1" t="s">
        <v>36</v>
      </c>
      <c r="AE1" t="s">
        <v>33</v>
      </c>
      <c r="AF1" t="s">
        <v>108</v>
      </c>
      <c r="AG1" t="s">
        <v>105</v>
      </c>
      <c r="AH1" s="48" t="s">
        <v>342</v>
      </c>
      <c r="AI1" s="90" t="s">
        <v>354</v>
      </c>
      <c r="AJ1" t="s">
        <v>80</v>
      </c>
      <c r="AK1" t="s">
        <v>79</v>
      </c>
      <c r="AL1" t="s">
        <v>78</v>
      </c>
      <c r="AM1" t="s">
        <v>81</v>
      </c>
      <c r="AN1" s="48" t="s">
        <v>82</v>
      </c>
      <c r="AO1" s="90" t="s">
        <v>356</v>
      </c>
      <c r="AP1" t="s">
        <v>87</v>
      </c>
      <c r="AQ1" t="s">
        <v>88</v>
      </c>
      <c r="AR1" t="s">
        <v>89</v>
      </c>
      <c r="AS1" t="s">
        <v>90</v>
      </c>
      <c r="AT1" s="90" t="s">
        <v>357</v>
      </c>
      <c r="AU1" t="s">
        <v>83</v>
      </c>
      <c r="AV1" t="s">
        <v>84</v>
      </c>
      <c r="AW1" t="s">
        <v>85</v>
      </c>
      <c r="AX1" t="s">
        <v>86</v>
      </c>
      <c r="AY1" s="48" t="s">
        <v>22</v>
      </c>
      <c r="AZ1" t="s">
        <v>29</v>
      </c>
      <c r="BA1" t="s">
        <v>30</v>
      </c>
      <c r="BB1" s="90" t="s">
        <v>358</v>
      </c>
      <c r="BC1" t="s">
        <v>91</v>
      </c>
      <c r="BD1" t="s">
        <v>92</v>
      </c>
      <c r="BE1" t="s">
        <v>109</v>
      </c>
      <c r="BF1" s="48" t="s">
        <v>309</v>
      </c>
      <c r="BG1" s="17" t="s">
        <v>152</v>
      </c>
      <c r="BH1" s="17" t="s">
        <v>153</v>
      </c>
      <c r="BI1" s="17" t="s">
        <v>249</v>
      </c>
      <c r="BJ1" s="17" t="s">
        <v>232</v>
      </c>
      <c r="BK1" s="17" t="s">
        <v>235</v>
      </c>
      <c r="BL1" s="17" t="s">
        <v>236</v>
      </c>
      <c r="BM1" s="17" t="s">
        <v>216</v>
      </c>
      <c r="BN1" s="17" t="s">
        <v>14</v>
      </c>
      <c r="BO1" s="17" t="s">
        <v>217</v>
      </c>
      <c r="BP1" s="17" t="s">
        <v>237</v>
      </c>
      <c r="BQ1" s="90" t="s">
        <v>355</v>
      </c>
      <c r="BR1" s="17" t="s">
        <v>205</v>
      </c>
      <c r="BS1" s="17" t="s">
        <v>206</v>
      </c>
      <c r="BT1" s="17" t="s">
        <v>218</v>
      </c>
      <c r="BU1" s="17" t="s">
        <v>219</v>
      </c>
      <c r="BV1" s="17" t="s">
        <v>220</v>
      </c>
      <c r="BW1" s="17" t="s">
        <v>221</v>
      </c>
      <c r="BX1" s="17" t="s">
        <v>222</v>
      </c>
      <c r="BY1" s="17" t="s">
        <v>231</v>
      </c>
      <c r="BZ1" s="17" t="s">
        <v>171</v>
      </c>
      <c r="CA1" s="17" t="s">
        <v>279</v>
      </c>
      <c r="CB1" s="17" t="s">
        <v>302</v>
      </c>
      <c r="CC1" s="187" t="s">
        <v>319</v>
      </c>
      <c r="CD1" s="187" t="s">
        <v>332</v>
      </c>
      <c r="CE1" s="42" t="s">
        <v>66</v>
      </c>
      <c r="CF1" s="42" t="s">
        <v>67</v>
      </c>
      <c r="CH1" s="48" t="s">
        <v>312</v>
      </c>
    </row>
    <row r="2" spans="1:86" x14ac:dyDescent="0.25">
      <c r="A2" s="14" t="str">
        <f>IF(OR(Application!D37="",Application!D193=FALSE),"donotimport",ROUND(Application!D37,2))</f>
        <v>donotimport</v>
      </c>
      <c r="B2" s="14" t="str">
        <f>IF(Application!$D39="","donotimport",ROUND(Application!$D39,2))</f>
        <v>donotimport</v>
      </c>
      <c r="C2" s="14" t="str">
        <f>IF(Application!$D40="","donotimport",ROUND(Application!$D40,2))</f>
        <v>donotimport</v>
      </c>
      <c r="D2" s="14" t="str">
        <f>IF(Application!$D41="","donotimport",ROUND(Application!$D41,2))</f>
        <v>donotimport</v>
      </c>
      <c r="E2" s="14" t="str">
        <f>IF(Application!$D42="","donotimport",ROUND(Application!$D42,2))</f>
        <v>donotimport</v>
      </c>
      <c r="F2" s="14" t="str">
        <f>IF(Application!$D43="","donotimport",ROUND(Application!$D43,2))</f>
        <v>donotimport</v>
      </c>
      <c r="G2" s="49" t="str">
        <f>IF(Application!$D44="","donotimport",ROUND(Application!$D44,0))</f>
        <v>donotimport</v>
      </c>
      <c r="H2" s="49" t="str">
        <f>IF(Application!$D48="","donotimport",ROUND(Application!$D48,0))</f>
        <v>donotimport</v>
      </c>
      <c r="I2" s="14" t="str">
        <f>IF(Application!$D53="","donotimport",ROUND(Application!$D53,2))</f>
        <v>donotimport</v>
      </c>
      <c r="J2" s="14" t="str">
        <f>IF(Application!$D54="","donotimport",ROUND(Application!$D54,2))</f>
        <v>donotimport</v>
      </c>
      <c r="K2" s="14" t="str">
        <f>IF(Application!$D56="","donotimport",ROUND(Application!$D56,2))</f>
        <v>donotimport</v>
      </c>
      <c r="L2" s="14" t="str">
        <f>IF(Application!$D57="","donotimport",ROUND(Application!$D57,2))</f>
        <v>donotimport</v>
      </c>
      <c r="M2" s="49" t="str">
        <f>IF(Application!$D49="","donotimport",ROUND(Application!$D49,0))</f>
        <v>donotimport</v>
      </c>
      <c r="N2" s="14" t="str">
        <f>IF(Application!$D71="","donotimport",ROUND(Application!$D71,2))</f>
        <v>donotimport</v>
      </c>
      <c r="O2" s="14" t="str">
        <f>IF(Application!$D72="","donotimport",ROUND(Application!$D72,2))</f>
        <v>donotimport</v>
      </c>
      <c r="P2" s="14" t="str">
        <f>IF(Application!$D73="","donotimport",ROUND(Application!$D73,2))</f>
        <v>donotimport</v>
      </c>
      <c r="Q2" s="14" t="str">
        <f>IF(Application!$D74="","donotimport",ROUND(Application!$D74,2))</f>
        <v>donotimport</v>
      </c>
      <c r="R2" s="14" t="str">
        <f>IF(Application!$D76="","donotimport",ROUND(Application!$D76,2))</f>
        <v>donotimport</v>
      </c>
      <c r="S2" s="49" t="str">
        <f>IF(Application!$D83="","donotimport",ROUND(Application!$D83,0))</f>
        <v>donotimport</v>
      </c>
      <c r="T2" s="49">
        <v>0</v>
      </c>
      <c r="U2" s="49" t="str">
        <f>IF(Application!$D84="","donotimport",ROUND(Application!$D84,0))</f>
        <v>donotimport</v>
      </c>
      <c r="V2" s="49" t="str">
        <f>IF(Application!$D85="","donotimport",ROUND(Application!$D85,0))</f>
        <v>donotimport</v>
      </c>
      <c r="W2" s="49" t="str">
        <f>IF(Application!$D86="","donotimport",ROUND(Application!$D86,0))</f>
        <v>donotimport</v>
      </c>
      <c r="X2" s="49" t="str">
        <f>IF(Application!$C227=1,"donotimport",ROUND(Application!$C227-2,0))</f>
        <v>donotimport</v>
      </c>
      <c r="Y2" s="49" t="str">
        <f>IF(Application!$E117="","donotimport",(Application!$E117))</f>
        <v>donotimport</v>
      </c>
      <c r="Z2" s="14" t="str">
        <f>IF(Application!$D107="","donotimport",ROUND(Application!$D107,2))</f>
        <v>donotimport</v>
      </c>
      <c r="AA2" s="14" t="str">
        <f>IF(Application!$D110="","donotimport",ROUND(Application!$D110,2))</f>
        <v>donotimport</v>
      </c>
      <c r="AB2" s="14" t="str">
        <f>IF(Application!$D111="","donotimport",ROUND(Application!$D111,2))</f>
        <v>donotimport</v>
      </c>
      <c r="AC2" s="14" t="str">
        <f>IF(Application!$D114="","donotimport",ROUND(Application!$D114,2))</f>
        <v>donotimport</v>
      </c>
      <c r="AD2" s="14" t="str">
        <f>IF(Application!$D113="","donotimport",ROUND(Application!$D113,2))</f>
        <v>donotimport</v>
      </c>
      <c r="AE2" s="14" t="str">
        <f>IF(Application!$D112="","donotimport",ROUND(Application!$D112,2))</f>
        <v>donotimport</v>
      </c>
      <c r="AF2" s="14" t="str">
        <f>IF(Application!$D112="","donotimport",ROUND(Application!$D112,2))</f>
        <v>donotimport</v>
      </c>
      <c r="AG2" s="49" t="str">
        <f>IF(Application!C213=1,"donotimport",Inputs!J2)</f>
        <v>donotimport</v>
      </c>
      <c r="AH2" s="49" t="str">
        <f>IF(Application!D102="","donotimport",Application!D102)</f>
        <v>donotimport</v>
      </c>
      <c r="AI2" s="49" t="str">
        <f>IF(Application!$E99="","donotimport",(Application!$E99))</f>
        <v>donotimport</v>
      </c>
      <c r="AJ2" s="14" t="str">
        <f>IF(Application!$D96="","donotimport",ROUND(Application!$D96,2))</f>
        <v>donotimport</v>
      </c>
      <c r="AK2" s="14" t="str">
        <f>IF(Application!$D97="","donotimport",ROUND(Application!$D97,2))</f>
        <v>donotimport</v>
      </c>
      <c r="AL2" s="14" t="str">
        <f>IF(Application!$D98="","donotimport",ROUND(Application!$D98,2))</f>
        <v>donotimport</v>
      </c>
      <c r="AM2" s="49" t="str">
        <f>IF(Application!$D135="","donotimport",Application!D135)</f>
        <v>donotimport</v>
      </c>
      <c r="AN2" s="50" t="str">
        <f>IF(Application!$C204=1,"donotimport",Application!$C204-2)</f>
        <v>donotimport</v>
      </c>
      <c r="AO2" s="49" t="str">
        <f>IF(Application!$E144="","donotimport",(Application!$E144))</f>
        <v>donotimport</v>
      </c>
      <c r="AP2" s="14" t="str">
        <f>IF(Application!$D139="","donotimport",ROUND(Application!$D139,2))</f>
        <v>donotimport</v>
      </c>
      <c r="AQ2" s="14" t="str">
        <f>IF(Application!$D140="","donotimport",ROUND(Application!$D140,2))</f>
        <v>donotimport</v>
      </c>
      <c r="AR2" s="14" t="str">
        <f>IF(Application!$D142="","donotimport",ROUND(Application!$D142,2))</f>
        <v>donotimport</v>
      </c>
      <c r="AS2" s="14" t="str">
        <f>IF(Application!$D141="","donotimport",ROUND(Application!$D141,2))</f>
        <v>donotimport</v>
      </c>
      <c r="AT2" s="49" t="str">
        <f>IF(Application!$E151="","donotimport",(Application!$E151))</f>
        <v>donotimport</v>
      </c>
      <c r="AU2" s="14" t="str">
        <f>IF(Application!$D146="","donotimport",ROUND(Application!$D146,2))</f>
        <v>donotimport</v>
      </c>
      <c r="AV2" s="14" t="str">
        <f>IF(Application!$D147="","donotimport",ROUND(Application!$D147,2))</f>
        <v>donotimport</v>
      </c>
      <c r="AW2" s="14" t="str">
        <f>IF(Application!$D148="","donotimport",ROUND(Application!$D148,2))</f>
        <v>donotimport</v>
      </c>
      <c r="AX2" s="14" t="str">
        <f>IF(Application!$D149="","donotimport",ROUND(Application!$D149,2))</f>
        <v>donotimport</v>
      </c>
      <c r="AY2" s="14" t="str">
        <f>IF(Inputs!B3=0,"donotimport",ROUND(Inputs!B3,2))</f>
        <v>donotimport</v>
      </c>
      <c r="AZ2" s="14" t="str">
        <f>IF(Application!$D158="","donotimport",ROUND(Application!$D158,2))</f>
        <v>donotimport</v>
      </c>
      <c r="BA2" s="14" t="str">
        <f>IF(Application!$D159="","donotimport",ROUND(Application!$D159,2))</f>
        <v>donotimport</v>
      </c>
      <c r="BB2" s="49" t="str">
        <f>IF(Application!$E163="","donotimport",(Application!$E163))</f>
        <v>donotimport</v>
      </c>
      <c r="BC2" s="14" t="str">
        <f>IF(Application!$D161="","donotimport",ROUND(Application!$D161,2))</f>
        <v>donotimport</v>
      </c>
      <c r="BD2" s="14" t="str">
        <f>IF(Application!$D162="","donotimport",ROUND(Application!$D162,2))</f>
        <v>donotimport</v>
      </c>
      <c r="BE2" s="14" t="str">
        <f>IF(Application!$D116="","donotimport",ROUND(Application!$D116,2))</f>
        <v>donotimport</v>
      </c>
      <c r="BF2" s="14" t="str">
        <f>IF(Application!$D131="","donotimport",ROUND(Application!$D131,2))</f>
        <v>donotimport</v>
      </c>
      <c r="BG2" s="14" t="str">
        <f>IF(Application!$D52="","donotimport",ROUND(Application!$D52,0))</f>
        <v>donotimport</v>
      </c>
      <c r="BH2" s="14" t="str">
        <f>IF(Application!$D85="","donotimport",ROUND(Application!$D85,0))</f>
        <v>donotimport</v>
      </c>
      <c r="BI2" s="49" t="str">
        <f>IF(Application!C266=1,"donotimport",ROUND(Application!C266-2,0))</f>
        <v>donotimport</v>
      </c>
      <c r="BJ2" s="49" t="str">
        <f>IF(Application!$D60="","donotimport",ROUND(Application!$D60,0))</f>
        <v>donotimport</v>
      </c>
      <c r="BK2" s="135" t="str">
        <f>IF(Application!$D61="","donotimport",ROUND(Application!$D61,1))</f>
        <v>donotimport</v>
      </c>
      <c r="BL2" s="135" t="str">
        <f>IF(Application!$D62="","donotimport",ROUND(Application!$D62,1))</f>
        <v>donotimport</v>
      </c>
      <c r="BM2" s="49" t="str">
        <f>IF(Application!C271=1,"donotimport",ROUND(Application!C271-2,0))</f>
        <v>donotimport</v>
      </c>
      <c r="BN2" s="14" t="str">
        <f>IF(Application!$D75="","donotimport",ROUND(Application!$D75,2))</f>
        <v>donotimport</v>
      </c>
      <c r="BO2" s="49" t="str">
        <f>IF(Application!C256=1,"donotimport",Application!$C256-2)</f>
        <v>donotimport</v>
      </c>
      <c r="BP2" s="49" t="str">
        <f>IF(Application!$D120="","donotimport",Application!$D120)</f>
        <v>donotimport</v>
      </c>
      <c r="BQ2" s="49" t="str">
        <f>IF(Application!$E132="","donotimport",(Application!$E132))</f>
        <v>donotimport</v>
      </c>
      <c r="BR2" s="14" t="str">
        <f>IF(Application!$D123="","donotimport",ROUND(Application!$D123,2))</f>
        <v>donotimport</v>
      </c>
      <c r="BS2" s="14" t="str">
        <f>IF(Application!$D124="","donotimport",ROUND(Application!$D124,2))</f>
        <v>donotimport</v>
      </c>
      <c r="BT2" s="14" t="str">
        <f>IF(Application!$D125="","donotimport",ROUND(Application!$D125,2))</f>
        <v>donotimport</v>
      </c>
      <c r="BU2" s="14" t="str">
        <f>IF(Application!$D126="","donotimport",ROUND(Application!$D126,2))</f>
        <v>donotimport</v>
      </c>
      <c r="BV2" s="14" t="str">
        <f>IF(Application!$D127="","donotimport",ROUND(Application!$D127,2))</f>
        <v>donotimport</v>
      </c>
      <c r="BW2" s="14" t="str">
        <f>IF(Application!$D128="","donotimport",ROUND(Application!$D128,2))</f>
        <v>donotimport</v>
      </c>
      <c r="BX2" s="14" t="str">
        <f>IF(Application!$D129="","donotimport",ROUND(Application!$D129,2))</f>
        <v>donotimport</v>
      </c>
      <c r="BY2" s="49" t="str">
        <f>IF(Application!C253=2,"donotimport",99)</f>
        <v>donotimport</v>
      </c>
      <c r="BZ2" s="14" t="str">
        <f>IF(Application!D24="","donotimport",Application!D24)</f>
        <v>donotimport</v>
      </c>
      <c r="CA2" s="163" t="str">
        <f>IF(Application!D192=FALSE,"0",1)</f>
        <v>0</v>
      </c>
      <c r="CB2" s="163">
        <f>IF(Application!I18&gt;0,Application!I18,0)</f>
        <v>0</v>
      </c>
      <c r="CC2" s="163" t="str">
        <f>IF(Application!C260=1,"donotimport",Inputs!I2)</f>
        <v>donotimport</v>
      </c>
      <c r="CD2" s="49" t="str">
        <f>IF(Application!$C276=1,"donotimport",Application!$C276-2)</f>
        <v>donotimport</v>
      </c>
    </row>
    <row r="4" spans="1:86" x14ac:dyDescent="0.25">
      <c r="A4">
        <v>29</v>
      </c>
      <c r="B4">
        <v>30</v>
      </c>
      <c r="C4">
        <v>31</v>
      </c>
      <c r="D4">
        <v>32</v>
      </c>
      <c r="E4">
        <v>33</v>
      </c>
      <c r="F4">
        <v>34</v>
      </c>
      <c r="G4">
        <v>35</v>
      </c>
      <c r="H4">
        <v>37</v>
      </c>
      <c r="I4">
        <v>38</v>
      </c>
      <c r="J4">
        <v>39</v>
      </c>
      <c r="K4">
        <v>41</v>
      </c>
      <c r="L4">
        <v>42</v>
      </c>
      <c r="M4">
        <v>40</v>
      </c>
      <c r="N4">
        <v>44</v>
      </c>
      <c r="O4">
        <v>45</v>
      </c>
      <c r="P4">
        <v>46</v>
      </c>
      <c r="Q4">
        <v>47</v>
      </c>
      <c r="R4">
        <v>48</v>
      </c>
      <c r="Z4">
        <v>51</v>
      </c>
      <c r="AA4">
        <v>53</v>
      </c>
      <c r="AB4">
        <v>54</v>
      </c>
      <c r="AC4">
        <v>55</v>
      </c>
      <c r="AD4">
        <v>56</v>
      </c>
      <c r="AE4">
        <v>57</v>
      </c>
      <c r="AJ4">
        <v>60</v>
      </c>
      <c r="AK4">
        <v>61</v>
      </c>
      <c r="AL4">
        <v>62</v>
      </c>
      <c r="AP4">
        <v>68</v>
      </c>
      <c r="AQ4">
        <v>69</v>
      </c>
      <c r="AR4">
        <v>71</v>
      </c>
      <c r="AS4">
        <v>70</v>
      </c>
      <c r="AU4">
        <v>74</v>
      </c>
      <c r="AV4">
        <v>75</v>
      </c>
      <c r="AW4">
        <v>76</v>
      </c>
      <c r="AX4">
        <v>77</v>
      </c>
      <c r="AZ4">
        <v>81</v>
      </c>
      <c r="BA4">
        <v>82</v>
      </c>
      <c r="BC4">
        <v>83</v>
      </c>
      <c r="BD4">
        <v>84</v>
      </c>
      <c r="BE4">
        <v>61</v>
      </c>
    </row>
    <row r="5" spans="1:86" x14ac:dyDescent="0.25">
      <c r="R5" s="17" t="s">
        <v>182</v>
      </c>
      <c r="S5" t="s">
        <v>130</v>
      </c>
      <c r="T5" s="17" t="s">
        <v>156</v>
      </c>
      <c r="U5" t="s">
        <v>131</v>
      </c>
      <c r="V5" t="s">
        <v>132</v>
      </c>
      <c r="W5" t="s">
        <v>133</v>
      </c>
      <c r="X5" t="s">
        <v>134</v>
      </c>
    </row>
    <row r="6" spans="1:86" x14ac:dyDescent="0.25">
      <c r="R6" s="146"/>
      <c r="T6" s="17" t="s">
        <v>157</v>
      </c>
      <c r="Y6" s="203" t="s">
        <v>239</v>
      </c>
      <c r="AC6" t="s">
        <v>16</v>
      </c>
      <c r="AG6" s="203" t="s">
        <v>349</v>
      </c>
      <c r="AH6" s="203" t="s">
        <v>239</v>
      </c>
      <c r="AI6" s="203" t="s">
        <v>239</v>
      </c>
      <c r="AM6" s="17" t="s">
        <v>164</v>
      </c>
      <c r="AO6" s="203" t="s">
        <v>239</v>
      </c>
      <c r="AT6" s="203" t="s">
        <v>239</v>
      </c>
      <c r="BB6" s="203" t="s">
        <v>239</v>
      </c>
      <c r="BF6" s="90" t="s">
        <v>223</v>
      </c>
      <c r="BG6" s="17" t="s">
        <v>154</v>
      </c>
      <c r="BH6" s="17" t="s">
        <v>154</v>
      </c>
      <c r="BI6" s="17" t="s">
        <v>247</v>
      </c>
      <c r="BJ6" s="17" t="s">
        <v>240</v>
      </c>
      <c r="BK6" s="17" t="s">
        <v>233</v>
      </c>
      <c r="BL6" s="17" t="s">
        <v>234</v>
      </c>
      <c r="BM6" s="17" t="s">
        <v>253</v>
      </c>
      <c r="BN6" s="48" t="s">
        <v>223</v>
      </c>
      <c r="BO6" s="48" t="s">
        <v>223</v>
      </c>
      <c r="BP6" s="48" t="s">
        <v>223</v>
      </c>
      <c r="BQ6" s="48"/>
      <c r="BR6" s="48" t="s">
        <v>223</v>
      </c>
      <c r="BS6" s="48" t="s">
        <v>223</v>
      </c>
      <c r="BT6" s="48" t="s">
        <v>223</v>
      </c>
      <c r="BU6" s="48" t="s">
        <v>223</v>
      </c>
      <c r="BV6" s="48" t="s">
        <v>223</v>
      </c>
      <c r="BW6" s="48" t="s">
        <v>223</v>
      </c>
      <c r="BX6" s="48" t="s">
        <v>223</v>
      </c>
      <c r="BY6" s="17" t="s">
        <v>229</v>
      </c>
      <c r="BZ6" s="17"/>
      <c r="CA6" s="17" t="s">
        <v>295</v>
      </c>
      <c r="CB6" s="17" t="s">
        <v>301</v>
      </c>
      <c r="CC6" s="188" t="s">
        <v>320</v>
      </c>
      <c r="CD6" s="188" t="s">
        <v>333</v>
      </c>
    </row>
    <row r="7" spans="1:86" x14ac:dyDescent="0.25">
      <c r="R7" s="146"/>
      <c r="Y7" s="203">
        <v>240603</v>
      </c>
      <c r="AG7" s="203">
        <v>2024</v>
      </c>
      <c r="AH7" s="203">
        <v>2024</v>
      </c>
      <c r="AI7" s="203">
        <v>240603</v>
      </c>
      <c r="AM7" s="17" t="s">
        <v>165</v>
      </c>
      <c r="AO7" s="203">
        <v>240603</v>
      </c>
      <c r="AT7" s="203">
        <v>240603</v>
      </c>
      <c r="BB7" s="203">
        <v>240603</v>
      </c>
      <c r="BE7" s="48" t="s">
        <v>310</v>
      </c>
      <c r="BF7" s="48" t="s">
        <v>310</v>
      </c>
      <c r="BI7" s="17" t="s">
        <v>248</v>
      </c>
      <c r="BM7" s="17"/>
      <c r="BN7" s="17" t="s">
        <v>265</v>
      </c>
      <c r="BP7" s="17" t="s">
        <v>172</v>
      </c>
      <c r="BQ7" s="17"/>
      <c r="CA7" s="17" t="s">
        <v>296</v>
      </c>
      <c r="CB7" s="17" t="s">
        <v>300</v>
      </c>
      <c r="CC7" s="188" t="s">
        <v>321</v>
      </c>
      <c r="CD7" s="188"/>
    </row>
    <row r="8" spans="1:86" x14ac:dyDescent="0.25">
      <c r="R8" s="146" t="s">
        <v>255</v>
      </c>
      <c r="T8" s="203" t="s">
        <v>346</v>
      </c>
      <c r="AM8" s="17" t="s">
        <v>166</v>
      </c>
      <c r="BE8" s="48" t="s">
        <v>311</v>
      </c>
      <c r="BF8" s="48" t="s">
        <v>311</v>
      </c>
      <c r="CD8" s="188" t="s">
        <v>334</v>
      </c>
    </row>
    <row r="9" spans="1:86" x14ac:dyDescent="0.25">
      <c r="R9" s="146">
        <v>2021</v>
      </c>
      <c r="T9" s="203">
        <v>2024</v>
      </c>
      <c r="AM9" s="17" t="s">
        <v>167</v>
      </c>
      <c r="BI9" s="20" t="s">
        <v>238</v>
      </c>
      <c r="BJ9" s="20" t="s">
        <v>238</v>
      </c>
      <c r="BK9" s="20" t="s">
        <v>238</v>
      </c>
      <c r="BL9" s="20" t="s">
        <v>238</v>
      </c>
      <c r="BM9" s="20" t="s">
        <v>238</v>
      </c>
      <c r="BQ9" s="203" t="s">
        <v>239</v>
      </c>
      <c r="BY9" s="20" t="s">
        <v>238</v>
      </c>
      <c r="BZ9" s="20" t="s">
        <v>238</v>
      </c>
      <c r="CC9" s="188" t="s">
        <v>323</v>
      </c>
      <c r="CD9" s="188"/>
    </row>
    <row r="10" spans="1:86" x14ac:dyDescent="0.25">
      <c r="R10" s="146"/>
      <c r="BI10" s="20" t="s">
        <v>239</v>
      </c>
      <c r="BJ10" s="20" t="s">
        <v>239</v>
      </c>
      <c r="BK10" s="20" t="s">
        <v>239</v>
      </c>
      <c r="BL10" s="20" t="s">
        <v>239</v>
      </c>
      <c r="BM10" s="20" t="s">
        <v>239</v>
      </c>
      <c r="BQ10" s="203">
        <v>240603</v>
      </c>
      <c r="BY10" s="20" t="s">
        <v>239</v>
      </c>
      <c r="BZ10" s="20" t="s">
        <v>239</v>
      </c>
      <c r="CC10" s="47">
        <v>2022</v>
      </c>
    </row>
    <row r="11" spans="1:86" x14ac:dyDescent="0.25">
      <c r="BI11" s="132">
        <v>2021</v>
      </c>
      <c r="BJ11" s="132">
        <v>2021</v>
      </c>
      <c r="BK11" s="132">
        <v>2021</v>
      </c>
      <c r="BL11" s="132">
        <v>2021</v>
      </c>
      <c r="BM11" s="132">
        <v>2021</v>
      </c>
      <c r="BY11" s="132">
        <v>2021</v>
      </c>
      <c r="BZ11" s="132">
        <v>2021</v>
      </c>
    </row>
    <row r="13" spans="1:86" x14ac:dyDescent="0.25">
      <c r="BY13" s="17" t="s">
        <v>257</v>
      </c>
    </row>
    <row r="14" spans="1:86" x14ac:dyDescent="0.25">
      <c r="BY14" s="20" t="s">
        <v>258</v>
      </c>
    </row>
    <row r="15" spans="1:86" x14ac:dyDescent="0.25">
      <c r="BY15" s="20" t="s">
        <v>259</v>
      </c>
    </row>
    <row r="16" spans="1:86" x14ac:dyDescent="0.25">
      <c r="BY16" s="20" t="s">
        <v>260</v>
      </c>
    </row>
    <row r="17" spans="77:77" x14ac:dyDescent="0.25">
      <c r="BY17" s="20" t="s">
        <v>261</v>
      </c>
    </row>
    <row r="18" spans="77:77" x14ac:dyDescent="0.25">
      <c r="BY18" s="20" t="s">
        <v>262</v>
      </c>
    </row>
    <row r="19" spans="77:77" x14ac:dyDescent="0.25">
      <c r="BY19" s="20" t="s">
        <v>263</v>
      </c>
    </row>
  </sheetData>
  <sheetProtection algorithmName="SHA-512" hashValue="i5r848FtijFFgoRSTCIp8aCTTYCU0jeRrUdekKCFU0zS2kx9WKrP+VsT5o4lnfLZGqnxV4nLgIhlNE4HLWimfQ==" saltValue="MiU/q9TQlUTAo4Ls8B85v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3.2" x14ac:dyDescent="0.25"/>
  <cols>
    <col min="1" max="1" width="36" hidden="1" customWidth="1"/>
    <col min="2" max="2" width="9.21875" style="47" hidden="1" customWidth="1"/>
    <col min="3" max="4" width="8.77734375" hidden="1" customWidth="1"/>
    <col min="5" max="5" width="8.77734375" style="47" hidden="1" customWidth="1"/>
    <col min="6" max="8" width="8.77734375" hidden="1" customWidth="1"/>
    <col min="9" max="9" width="8.77734375" style="47" hidden="1" customWidth="1"/>
    <col min="10" max="11" width="8.77734375" hidden="1" customWidth="1"/>
    <col min="12" max="13" width="8.77734375" customWidth="1"/>
  </cols>
  <sheetData>
    <row r="1" spans="1:11" x14ac:dyDescent="0.25">
      <c r="B1" s="47">
        <v>16</v>
      </c>
      <c r="E1" s="74" t="s">
        <v>155</v>
      </c>
      <c r="I1" s="188" t="s">
        <v>319</v>
      </c>
      <c r="J1" s="48" t="s">
        <v>341</v>
      </c>
      <c r="K1" s="48" t="s">
        <v>342</v>
      </c>
    </row>
    <row r="2" spans="1:11" x14ac:dyDescent="0.25">
      <c r="B2" s="47" t="s">
        <v>22</v>
      </c>
      <c r="E2" s="47">
        <v>0</v>
      </c>
      <c r="I2" s="47">
        <f>I5</f>
        <v>0</v>
      </c>
      <c r="J2" t="str">
        <f>IF(Application!C213=1,"",(Application!C213-2))</f>
        <v/>
      </c>
      <c r="K2" t="str">
        <f>IF(Application!D102="","",Application!D102)</f>
        <v/>
      </c>
    </row>
    <row r="3" spans="1:11" x14ac:dyDescent="0.25">
      <c r="B3" s="46">
        <f>B20</f>
        <v>0</v>
      </c>
      <c r="I3" s="74"/>
    </row>
    <row r="4" spans="1:11" x14ac:dyDescent="0.25">
      <c r="B4" s="45"/>
    </row>
    <row r="5" spans="1:11" x14ac:dyDescent="0.25">
      <c r="B5" s="45"/>
      <c r="I5" s="47">
        <f>IF(Application!C260=4,0,Application!C260-1)</f>
        <v>0</v>
      </c>
    </row>
    <row r="6" spans="1:11" x14ac:dyDescent="0.25">
      <c r="B6" s="45"/>
      <c r="J6" s="90"/>
      <c r="K6" s="90"/>
    </row>
    <row r="7" spans="1:11" x14ac:dyDescent="0.25">
      <c r="A7" s="43" t="s">
        <v>1</v>
      </c>
      <c r="B7" s="45"/>
      <c r="D7" s="17" t="s">
        <v>158</v>
      </c>
      <c r="F7" s="17" t="s">
        <v>159</v>
      </c>
      <c r="I7" s="188" t="s">
        <v>320</v>
      </c>
    </row>
    <row r="8" spans="1:11" x14ac:dyDescent="0.25">
      <c r="A8" s="43" t="s">
        <v>0</v>
      </c>
      <c r="B8" s="45" t="b">
        <f>AND(Application!D139&gt;0,Application!D140&gt;0,Application!D141&gt;0,Application!D142&gt;0)</f>
        <v>0</v>
      </c>
      <c r="I8" s="188" t="s">
        <v>321</v>
      </c>
    </row>
    <row r="9" spans="1:11" x14ac:dyDescent="0.25">
      <c r="A9" s="43" t="s">
        <v>266</v>
      </c>
      <c r="B9" s="46">
        <f>Application!E143</f>
        <v>0</v>
      </c>
      <c r="E9" s="188" t="s">
        <v>156</v>
      </c>
    </row>
    <row r="10" spans="1:11" x14ac:dyDescent="0.25">
      <c r="A10" s="43" t="s">
        <v>267</v>
      </c>
      <c r="B10" s="46"/>
      <c r="E10" s="203" t="s">
        <v>344</v>
      </c>
    </row>
    <row r="11" spans="1:11" x14ac:dyDescent="0.25">
      <c r="A11" s="44"/>
      <c r="B11" s="45"/>
      <c r="E11" s="203" t="s">
        <v>345</v>
      </c>
    </row>
    <row r="12" spans="1:11" x14ac:dyDescent="0.25">
      <c r="A12" s="43" t="s">
        <v>2</v>
      </c>
      <c r="B12" s="45"/>
      <c r="E12" s="203" t="s">
        <v>346</v>
      </c>
    </row>
    <row r="13" spans="1:11" x14ac:dyDescent="0.25">
      <c r="A13" s="43" t="s">
        <v>0</v>
      </c>
      <c r="B13" s="45" t="b">
        <f>AND(Application!D146&gt;0,Application!D147&gt;0,Application!D148&gt;0,Application!D149&gt;0)</f>
        <v>0</v>
      </c>
    </row>
    <row r="14" spans="1:11" x14ac:dyDescent="0.25">
      <c r="A14" s="43" t="s">
        <v>266</v>
      </c>
      <c r="B14" s="46">
        <f>Application!E150</f>
        <v>0</v>
      </c>
    </row>
    <row r="15" spans="1:11" x14ac:dyDescent="0.25">
      <c r="A15" s="43" t="s">
        <v>267</v>
      </c>
      <c r="B15" s="46"/>
    </row>
    <row r="16" spans="1:11" x14ac:dyDescent="0.25">
      <c r="A16" s="44"/>
      <c r="B16" s="45"/>
    </row>
    <row r="17" spans="1:2" x14ac:dyDescent="0.25">
      <c r="A17" s="43" t="s">
        <v>268</v>
      </c>
      <c r="B17" s="45">
        <f>IF(B8=TRUE,B9,B10)</f>
        <v>0</v>
      </c>
    </row>
    <row r="18" spans="1:2" x14ac:dyDescent="0.25">
      <c r="A18" s="43" t="s">
        <v>269</v>
      </c>
      <c r="B18" s="45">
        <f>IF(B13=TRUE,B14,B15)</f>
        <v>0</v>
      </c>
    </row>
    <row r="19" spans="1:2" x14ac:dyDescent="0.25">
      <c r="A19" s="43"/>
      <c r="B19" s="45"/>
    </row>
    <row r="20" spans="1:2" x14ac:dyDescent="0.25">
      <c r="A20" s="43" t="s">
        <v>270</v>
      </c>
      <c r="B20" s="45">
        <f>ROUND(MAX(B17:B18),2)</f>
        <v>0</v>
      </c>
    </row>
    <row r="21" spans="1:2" x14ac:dyDescent="0.25">
      <c r="A21" s="43"/>
      <c r="B21" s="45"/>
    </row>
    <row r="22" spans="1:2" x14ac:dyDescent="0.25">
      <c r="A22" s="90" t="s">
        <v>313</v>
      </c>
      <c r="B22" s="45"/>
    </row>
    <row r="23" spans="1:2" x14ac:dyDescent="0.25">
      <c r="A23" s="43"/>
      <c r="B23" s="45"/>
    </row>
    <row r="24" spans="1:2" x14ac:dyDescent="0.25">
      <c r="A24" s="43"/>
      <c r="B24" s="45"/>
    </row>
    <row r="25" spans="1:2" x14ac:dyDescent="0.25">
      <c r="A25" s="43"/>
      <c r="B25" s="45"/>
    </row>
    <row r="26" spans="1:2" x14ac:dyDescent="0.25">
      <c r="A26" s="43"/>
      <c r="B26" s="45"/>
    </row>
    <row r="27" spans="1:2" x14ac:dyDescent="0.25">
      <c r="A27" s="43"/>
      <c r="B27" s="45"/>
    </row>
    <row r="28" spans="1:2" x14ac:dyDescent="0.25">
      <c r="A28" s="44"/>
      <c r="B28" s="45"/>
    </row>
    <row r="29" spans="1:2" x14ac:dyDescent="0.25">
      <c r="A29" s="43"/>
      <c r="B29" s="45"/>
    </row>
    <row r="32" spans="1:2" x14ac:dyDescent="0.25">
      <c r="A32" s="17"/>
    </row>
  </sheetData>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1BB46-24F6-4EA1-8C66-62A0AF8A89DC}">
  <ds:schemaRefs>
    <ds:schemaRef ds:uri="http://schemas.microsoft.com/office/2006/metadata/properties"/>
    <ds:schemaRef ds:uri="http://schemas.microsoft.com/office/infopath/2007/PartnerControls"/>
    <ds:schemaRef ds:uri="ea5daafb-b153-4c13-9b18-3c91de78af9f"/>
  </ds:schemaRefs>
</ds:datastoreItem>
</file>

<file path=customXml/itemProps2.xml><?xml version="1.0" encoding="utf-8"?>
<ds:datastoreItem xmlns:ds="http://schemas.openxmlformats.org/officeDocument/2006/customXml" ds:itemID="{7D88E646-0B43-408D-99B7-62700CBF4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daafb-b153-4c13-9b18-3c91de78a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62A4F7-8811-48D7-9877-4D7AAF8A39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2023-11-13T15:59:02Z</cp:lastPrinted>
  <dcterms:created xsi:type="dcterms:W3CDTF">2004-12-02T15:00:21Z</dcterms:created>
  <dcterms:modified xsi:type="dcterms:W3CDTF">2026-02-05T13:37:27Z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y fmtid="{D5CDD505-2E9C-101B-9397-08002B2CF9AE}" pid="3" name="MediaServiceImageTags">
    <vt:lpwstr/>
  </property>
</Properties>
</file>