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rtil\Div priv\X-332\Cup ställning\2023\"/>
    </mc:Choice>
  </mc:AlternateContent>
  <xr:revisionPtr revIDLastSave="0" documentId="13_ncr:1_{F503360D-7AB8-49A0-9F08-F37EF8F618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manställning" sheetId="1" r:id="rId1"/>
    <sheet name="StoraO" sheetId="2" r:id="rId2"/>
    <sheet name="MBBR" sheetId="11" r:id="rId3"/>
    <sheet name="PaterN" sheetId="3" r:id="rId4"/>
    <sheet name="HermÖ" sheetId="5" r:id="rId5"/>
    <sheet name="Nordön" sheetId="10" r:id="rId6"/>
    <sheet name="Tjörn runt" sheetId="13" r:id="rId7"/>
    <sheet name="Lerkil" sheetId="8" r:id="rId8"/>
    <sheet name="Höstknalten" sheetId="12" r:id="rId9"/>
  </sheets>
  <definedNames>
    <definedName name="_xlnm._FilterDatabase" localSheetId="0" hidden="1">Sammanställning!$A$1:$W$108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8" i="1" l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N67" i="1"/>
  <c r="O67" i="1" s="1"/>
  <c r="N15" i="1"/>
  <c r="N5" i="1"/>
  <c r="J7" i="12"/>
  <c r="J6" i="12"/>
  <c r="J5" i="12"/>
  <c r="J26" i="1"/>
  <c r="L36" i="1"/>
  <c r="L20" i="1"/>
  <c r="L40" i="1"/>
  <c r="O40" i="1" s="1"/>
  <c r="L69" i="1"/>
  <c r="O69" i="1" s="1"/>
  <c r="L68" i="1"/>
  <c r="O68" i="1" s="1"/>
  <c r="L66" i="1"/>
  <c r="O66" i="1" s="1"/>
  <c r="L65" i="1"/>
  <c r="O65" i="1" s="1"/>
  <c r="L64" i="1"/>
  <c r="O64" i="1" s="1"/>
  <c r="L63" i="1"/>
  <c r="O63" i="1" s="1"/>
  <c r="L62" i="1"/>
  <c r="O62" i="1" s="1"/>
  <c r="L61" i="1"/>
  <c r="O61" i="1" s="1"/>
  <c r="L25" i="1"/>
  <c r="L60" i="1"/>
  <c r="O60" i="1" s="1"/>
  <c r="L59" i="1"/>
  <c r="O59" i="1" s="1"/>
  <c r="L58" i="1"/>
  <c r="O58" i="1" s="1"/>
  <c r="L57" i="1"/>
  <c r="O57" i="1" s="1"/>
  <c r="L56" i="1"/>
  <c r="O56" i="1" s="1"/>
  <c r="L55" i="1"/>
  <c r="O55" i="1" s="1"/>
  <c r="L54" i="1"/>
  <c r="O54" i="1" s="1"/>
  <c r="L53" i="1"/>
  <c r="O53" i="1" s="1"/>
  <c r="L26" i="1"/>
  <c r="L52" i="1"/>
  <c r="O52" i="1" s="1"/>
  <c r="L51" i="1"/>
  <c r="O51" i="1" s="1"/>
  <c r="L17" i="1"/>
  <c r="L27" i="1"/>
  <c r="L49" i="1"/>
  <c r="O49" i="1" s="1"/>
  <c r="L48" i="1"/>
  <c r="O48" i="1" s="1"/>
  <c r="L46" i="1"/>
  <c r="O46" i="1" s="1"/>
  <c r="L45" i="1"/>
  <c r="O45" i="1" s="1"/>
  <c r="L6" i="1"/>
  <c r="L21" i="1"/>
  <c r="L22" i="1"/>
  <c r="L19" i="1"/>
  <c r="L44" i="1"/>
  <c r="O44" i="1" s="1"/>
  <c r="L43" i="1"/>
  <c r="O43" i="1" s="1"/>
  <c r="L42" i="1"/>
  <c r="O42" i="1" s="1"/>
  <c r="L41" i="1"/>
  <c r="O41" i="1" s="1"/>
  <c r="L9" i="1"/>
  <c r="L12" i="1"/>
  <c r="L39" i="1"/>
  <c r="O39" i="1" s="1"/>
  <c r="L38" i="1"/>
  <c r="O38" i="1" s="1"/>
  <c r="L8" i="1"/>
  <c r="L35" i="1"/>
  <c r="O35" i="1" s="1"/>
  <c r="L34" i="1"/>
  <c r="O34" i="1" s="1"/>
  <c r="L10" i="1"/>
  <c r="L5" i="1"/>
  <c r="L33" i="1"/>
  <c r="O33" i="1" s="1"/>
  <c r="L7" i="1"/>
  <c r="L11" i="1"/>
  <c r="L16" i="1"/>
  <c r="L31" i="1"/>
  <c r="O31" i="1" s="1"/>
  <c r="L18" i="1"/>
  <c r="L14" i="1"/>
  <c r="L23" i="1"/>
  <c r="L30" i="1"/>
  <c r="O30" i="1" s="1"/>
  <c r="L29" i="1"/>
  <c r="O29" i="1" s="1"/>
  <c r="L28" i="1"/>
  <c r="O28" i="1" s="1"/>
  <c r="L13" i="1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2" i="13"/>
  <c r="K9" i="1"/>
  <c r="K23" i="1"/>
  <c r="O23" i="1" s="1"/>
  <c r="K17" i="1"/>
  <c r="K24" i="1"/>
  <c r="K5" i="1"/>
  <c r="K13" i="1"/>
  <c r="O13" i="1" s="1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J70" i="1"/>
  <c r="O70" i="1" s="1"/>
  <c r="J36" i="1"/>
  <c r="J27" i="1"/>
  <c r="J17" i="1"/>
  <c r="O17" i="1" s="1"/>
  <c r="J20" i="1"/>
  <c r="J37" i="1"/>
  <c r="O37" i="1" s="1"/>
  <c r="J9" i="1"/>
  <c r="O9" i="1" s="1"/>
  <c r="J14" i="1"/>
  <c r="J32" i="1"/>
  <c r="O32" i="1" s="1"/>
  <c r="J22" i="1"/>
  <c r="J50" i="1"/>
  <c r="O50" i="1" s="1"/>
  <c r="J25" i="1"/>
  <c r="J12" i="1"/>
  <c r="J15" i="1"/>
  <c r="J11" i="1"/>
  <c r="J18" i="1"/>
  <c r="J7" i="1"/>
  <c r="J10" i="1"/>
  <c r="J6" i="1"/>
  <c r="L6" i="5"/>
  <c r="L23" i="5"/>
  <c r="L24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5" i="5"/>
  <c r="L9" i="3"/>
  <c r="J7" i="2"/>
  <c r="L18" i="3"/>
  <c r="L17" i="3"/>
  <c r="L16" i="3"/>
  <c r="L15" i="3"/>
  <c r="L14" i="3"/>
  <c r="L13" i="3"/>
  <c r="L12" i="3"/>
  <c r="I11" i="1" s="1"/>
  <c r="L11" i="3"/>
  <c r="I18" i="1" s="1"/>
  <c r="L10" i="3"/>
  <c r="L8" i="3"/>
  <c r="I7" i="1" s="1"/>
  <c r="L7" i="3"/>
  <c r="L6" i="3"/>
  <c r="I25" i="1"/>
  <c r="I5" i="1"/>
  <c r="I16" i="1"/>
  <c r="L5" i="3"/>
  <c r="I8" i="1"/>
  <c r="I47" i="1"/>
  <c r="O47" i="1" s="1"/>
  <c r="I12" i="1"/>
  <c r="I19" i="1"/>
  <c r="I21" i="1"/>
  <c r="O21" i="1" s="1"/>
  <c r="I6" i="1"/>
  <c r="I10" i="1"/>
  <c r="G6" i="1"/>
  <c r="G5" i="1"/>
  <c r="G8" i="1"/>
  <c r="G15" i="1"/>
  <c r="G24" i="1"/>
  <c r="O24" i="1" s="1"/>
  <c r="J9" i="2"/>
  <c r="J8" i="2"/>
  <c r="J5" i="2"/>
  <c r="J6" i="2"/>
  <c r="O14" i="1" l="1"/>
  <c r="O25" i="1"/>
  <c r="O16" i="1"/>
  <c r="O36" i="1"/>
  <c r="O5" i="1"/>
  <c r="O22" i="1"/>
  <c r="O26" i="1"/>
  <c r="O20" i="1"/>
  <c r="O19" i="1"/>
  <c r="O8" i="1"/>
  <c r="O27" i="1"/>
  <c r="O7" i="1"/>
  <c r="O6" i="1"/>
  <c r="O15" i="1"/>
  <c r="O12" i="1"/>
  <c r="O18" i="1"/>
  <c r="O10" i="1"/>
  <c r="O11" i="1"/>
  <c r="W101" i="1"/>
  <c r="W40" i="1"/>
  <c r="W7" i="1"/>
  <c r="W99" i="1"/>
  <c r="W98" i="1"/>
  <c r="W20" i="1"/>
  <c r="W37" i="1"/>
  <c r="W97" i="1"/>
  <c r="W96" i="1"/>
  <c r="W95" i="1"/>
  <c r="W94" i="1"/>
  <c r="W25" i="1"/>
  <c r="W93" i="1"/>
  <c r="W29" i="1"/>
  <c r="W92" i="1"/>
  <c r="W91" i="1"/>
  <c r="W90" i="1"/>
  <c r="W89" i="1"/>
  <c r="W88" i="1"/>
  <c r="W87" i="1"/>
  <c r="W86" i="1"/>
  <c r="W85" i="1"/>
  <c r="W84" i="1"/>
  <c r="W83" i="1"/>
  <c r="W28" i="1" l="1"/>
  <c r="W82" i="1"/>
  <c r="W31" i="1"/>
  <c r="W14" i="1"/>
  <c r="W81" i="1"/>
  <c r="W30" i="1"/>
  <c r="W15" i="1"/>
  <c r="W23" i="1"/>
  <c r="W80" i="1"/>
  <c r="W79" i="1"/>
  <c r="W78" i="1"/>
  <c r="W77" i="1"/>
  <c r="W76" i="1"/>
  <c r="W17" i="1"/>
  <c r="W75" i="1"/>
  <c r="W36" i="1"/>
  <c r="W74" i="1"/>
  <c r="P83" i="1" l="1"/>
  <c r="P84" i="1"/>
  <c r="P89" i="1"/>
  <c r="P23" i="1" l="1"/>
  <c r="P85" i="1"/>
  <c r="P74" i="1"/>
  <c r="P101" i="1"/>
  <c r="P96" i="1"/>
  <c r="P25" i="1"/>
  <c r="P36" i="1"/>
  <c r="P80" i="1"/>
  <c r="P28" i="1"/>
  <c r="P20" i="1"/>
  <c r="P91" i="1"/>
  <c r="P29" i="1"/>
  <c r="P14" i="1"/>
  <c r="P90" i="1"/>
  <c r="P95" i="1"/>
  <c r="P15" i="1"/>
  <c r="P92" i="1"/>
  <c r="P17" i="1"/>
  <c r="P98" i="1"/>
  <c r="P31" i="1"/>
  <c r="P97" i="1"/>
  <c r="P40" i="1"/>
  <c r="P99" i="1"/>
  <c r="P94" i="1"/>
  <c r="P87" i="1"/>
  <c r="P30" i="1"/>
  <c r="P82" i="1"/>
  <c r="P93" i="1"/>
  <c r="P7" i="1"/>
  <c r="P88" i="1"/>
  <c r="P77" i="1"/>
  <c r="P75" i="1"/>
  <c r="P37" i="1"/>
  <c r="P76" i="1"/>
  <c r="P86" i="1"/>
  <c r="P78" i="1"/>
  <c r="P79" i="1"/>
  <c r="P81" i="1"/>
  <c r="W10" i="1"/>
  <c r="P10" i="1" s="1"/>
  <c r="W72" i="1"/>
  <c r="P72" i="1" s="1"/>
  <c r="W6" i="1"/>
  <c r="P6" i="1" s="1"/>
  <c r="W73" i="1"/>
  <c r="P73" i="1" s="1"/>
  <c r="W46" i="1"/>
  <c r="P46" i="1" s="1"/>
  <c r="W24" i="1"/>
  <c r="P24" i="1" s="1"/>
  <c r="W21" i="1"/>
  <c r="P21" i="1" s="1"/>
  <c r="W69" i="1"/>
  <c r="W70" i="1"/>
  <c r="P70" i="1" s="1"/>
  <c r="W9" i="1"/>
  <c r="P9" i="1" s="1"/>
  <c r="W5" i="1"/>
  <c r="P5" i="1" s="1"/>
  <c r="W11" i="1"/>
  <c r="W71" i="1"/>
  <c r="P71" i="1" s="1"/>
  <c r="W8" i="1"/>
  <c r="P8" i="1" s="1"/>
  <c r="P11" i="1" l="1"/>
  <c r="P69" i="1"/>
</calcChain>
</file>

<file path=xl/sharedStrings.xml><?xml version="1.0" encoding="utf-8"?>
<sst xmlns="http://schemas.openxmlformats.org/spreadsheetml/2006/main" count="1289" uniqueCount="625">
  <si>
    <t>Plac</t>
  </si>
  <si>
    <t>Båttyp</t>
  </si>
  <si>
    <t>Sglnr</t>
  </si>
  <si>
    <t>Båtnamn</t>
  </si>
  <si>
    <t>Rorsman</t>
  </si>
  <si>
    <t>Klubb</t>
  </si>
  <si>
    <t>StoraO</t>
  </si>
  <si>
    <t>PaterN</t>
  </si>
  <si>
    <t>MBBR</t>
  </si>
  <si>
    <t>HermÖ</t>
  </si>
  <si>
    <t>TjörnR</t>
  </si>
  <si>
    <t>SistaC</t>
  </si>
  <si>
    <t>Poäng</t>
  </si>
  <si>
    <t>Stora Oset Race</t>
  </si>
  <si>
    <t>Pater Noster Race</t>
  </si>
  <si>
    <t>Marstrand Big Boat Race</t>
  </si>
  <si>
    <t>Hermanö Runt</t>
  </si>
  <si>
    <t>Sammanställning</t>
  </si>
  <si>
    <t>SRS</t>
  </si>
  <si>
    <t>Starttid</t>
  </si>
  <si>
    <t>Måltid</t>
  </si>
  <si>
    <t>Segladtid</t>
  </si>
  <si>
    <t>Korr. tid</t>
  </si>
  <si>
    <t>BKSS</t>
  </si>
  <si>
    <t>GKSS</t>
  </si>
  <si>
    <t>STELLA</t>
  </si>
  <si>
    <t>Stefan Möller</t>
  </si>
  <si>
    <t>X-332</t>
  </si>
  <si>
    <t>X3M</t>
  </si>
  <si>
    <t>Bertil Rohlén</t>
  </si>
  <si>
    <t>1:a</t>
  </si>
  <si>
    <t>2:a</t>
  </si>
  <si>
    <t>Total</t>
  </si>
  <si>
    <t>SwedeStar 370</t>
  </si>
  <si>
    <t xml:space="preserve">KMS  </t>
  </si>
  <si>
    <t>Archambault 35</t>
  </si>
  <si>
    <t>Jigy Jigy</t>
  </si>
  <si>
    <t>GQSS</t>
  </si>
  <si>
    <t>FinnFlyer 36</t>
  </si>
  <si>
    <t>Zlatan</t>
  </si>
  <si>
    <t>Lars Wikander</t>
  </si>
  <si>
    <t>IMX 40</t>
  </si>
  <si>
    <t>Hans Ristner</t>
  </si>
  <si>
    <t>Gertrud</t>
  </si>
  <si>
    <t>X-99</t>
  </si>
  <si>
    <t>J/88</t>
  </si>
  <si>
    <t>J88.se</t>
  </si>
  <si>
    <t>Jonas Dyberg</t>
  </si>
  <si>
    <t>XSS</t>
  </si>
  <si>
    <t>HJBK</t>
  </si>
  <si>
    <t>Dehler 35</t>
  </si>
  <si>
    <t>Mats Andersson</t>
  </si>
  <si>
    <t>Aurora</t>
  </si>
  <si>
    <t>STSS</t>
  </si>
  <si>
    <t>Salona 33</t>
  </si>
  <si>
    <t>Kaida</t>
  </si>
  <si>
    <t>Johan Wetterlundh</t>
  </si>
  <si>
    <t>XP33</t>
  </si>
  <si>
    <t>Finnflyer 36</t>
  </si>
  <si>
    <t>Farr 30</t>
  </si>
  <si>
    <t>Landmark 43</t>
  </si>
  <si>
    <t>Santa</t>
  </si>
  <si>
    <t>Claus Landmark</t>
  </si>
  <si>
    <t>Cheyenne</t>
  </si>
  <si>
    <t>Anders Helmrich</t>
  </si>
  <si>
    <t>SSA</t>
  </si>
  <si>
    <t>Sirena</t>
  </si>
  <si>
    <t>Peter Buhl</t>
  </si>
  <si>
    <t>Arcona 380</t>
  </si>
  <si>
    <t>Ikigai</t>
  </si>
  <si>
    <t>Magnus Lundgren</t>
  </si>
  <si>
    <t>Per Ottar Skaaret</t>
  </si>
  <si>
    <t>Letto di Pletto</t>
  </si>
  <si>
    <t>Jörgen Preuss</t>
  </si>
  <si>
    <t>Regina 2.0</t>
  </si>
  <si>
    <t>Jacob Wallenberg</t>
  </si>
  <si>
    <t>Fareast 28r</t>
  </si>
  <si>
    <t>Farrgo</t>
  </si>
  <si>
    <t>Bavaria 38 Match</t>
  </si>
  <si>
    <t>Draklunne</t>
  </si>
  <si>
    <t>Mattias Wilson</t>
  </si>
  <si>
    <t>Geisha</t>
  </si>
  <si>
    <t>Björn Rosengren</t>
  </si>
  <si>
    <t>White Shadow</t>
  </si>
  <si>
    <t>Torkjel Valland</t>
  </si>
  <si>
    <t>BSF</t>
  </si>
  <si>
    <t xml:space="preserve">X-35 </t>
  </si>
  <si>
    <t>Hang Loose</t>
  </si>
  <si>
    <t>Magnus Ekborm</t>
  </si>
  <si>
    <t>X-35</t>
  </si>
  <si>
    <t>Xarabi</t>
  </si>
  <si>
    <t>Amund Hösöien</t>
  </si>
  <si>
    <t>J/111</t>
  </si>
  <si>
    <t>BLUR</t>
  </si>
  <si>
    <t>Peter Gustafsson</t>
  </si>
  <si>
    <t>CCYC</t>
  </si>
  <si>
    <t>First 35</t>
  </si>
  <si>
    <t>Nausicaa</t>
  </si>
  <si>
    <t>Carl Turén</t>
  </si>
  <si>
    <t>Vortex</t>
  </si>
  <si>
    <t>Martin Moe</t>
  </si>
  <si>
    <t>KNS/RNYC</t>
  </si>
  <si>
    <t>X-41</t>
  </si>
  <si>
    <t>Kwanza</t>
  </si>
  <si>
    <t>Sten Haeger</t>
  </si>
  <si>
    <t>Mannerberg 38</t>
  </si>
  <si>
    <t>Pila</t>
  </si>
  <si>
    <t>Mattias Ekvall</t>
  </si>
  <si>
    <t>BJK</t>
  </si>
  <si>
    <t>Swan 45</t>
  </si>
  <si>
    <t>Coquette IV</t>
  </si>
  <si>
    <t>Anders Kuikku</t>
  </si>
  <si>
    <t>KKKK</t>
  </si>
  <si>
    <t>Destin</t>
  </si>
  <si>
    <t>Tore Kandahl</t>
  </si>
  <si>
    <t>ASF</t>
  </si>
  <si>
    <t>Stephan Berntsson</t>
  </si>
  <si>
    <t>TJSS</t>
  </si>
  <si>
    <t>Dominant 105</t>
  </si>
  <si>
    <t>Lady Godiva</t>
  </si>
  <si>
    <t>Anders Dahlsjö</t>
  </si>
  <si>
    <t>LBS</t>
  </si>
  <si>
    <t>Farrari</t>
  </si>
  <si>
    <t>Lars Aarum</t>
  </si>
  <si>
    <t>XP44</t>
  </si>
  <si>
    <t>Quinta</t>
  </si>
  <si>
    <t>X-372</t>
  </si>
  <si>
    <t>MariusX</t>
  </si>
  <si>
    <t>Charles Jobson</t>
  </si>
  <si>
    <t>First 36,7</t>
  </si>
  <si>
    <t>Surfer Girl</t>
  </si>
  <si>
    <t>Tomas Wängberg</t>
  </si>
  <si>
    <t>First 40</t>
  </si>
  <si>
    <t>Karukera</t>
  </si>
  <si>
    <t>Ola Sandell</t>
  </si>
  <si>
    <t>CSS</t>
  </si>
  <si>
    <t>JOLIE</t>
  </si>
  <si>
    <t>Markus Svensson</t>
  </si>
  <si>
    <t>Knut G Heje</t>
  </si>
  <si>
    <t>KNS</t>
  </si>
  <si>
    <t>Dacapo</t>
  </si>
  <si>
    <t>Jörgen G Heje</t>
  </si>
  <si>
    <t>Felix Streckenbach</t>
  </si>
  <si>
    <t>XP38</t>
  </si>
  <si>
    <t>BlueS</t>
  </si>
  <si>
    <t>Hans Johansson</t>
  </si>
  <si>
    <t>One-Off</t>
  </si>
  <si>
    <t>Progressive</t>
  </si>
  <si>
    <t>Edin Roger</t>
  </si>
  <si>
    <t>VASS</t>
  </si>
  <si>
    <t>Röde Orm</t>
  </si>
  <si>
    <t>Göran Wiking</t>
  </si>
  <si>
    <t>Sun Fast 3600</t>
  </si>
  <si>
    <t>La Primera</t>
  </si>
  <si>
    <t>Peter Lundgren</t>
  </si>
  <si>
    <t>Raccoon</t>
  </si>
  <si>
    <t>Lars Niklasson</t>
  </si>
  <si>
    <t>SSVÄ</t>
  </si>
  <si>
    <t>Yolo</t>
  </si>
  <si>
    <t>Jan Ågren</t>
  </si>
  <si>
    <t>DBS</t>
  </si>
  <si>
    <t>Dehler 36SQ</t>
  </si>
  <si>
    <t>Esquire</t>
  </si>
  <si>
    <t>Krister Ahlqvist</t>
  </si>
  <si>
    <t>Sinergia 40</t>
  </si>
  <si>
    <t>15666</t>
  </si>
  <si>
    <t>Sons of Hurricanes</t>
  </si>
  <si>
    <t>Jon Sverre Höiden</t>
  </si>
  <si>
    <t>Melges 32 mod</t>
  </si>
  <si>
    <t>Old Jug by Imagine</t>
  </si>
  <si>
    <t>HEAT</t>
  </si>
  <si>
    <t>Max Augustin</t>
  </si>
  <si>
    <t>Italia 9.98</t>
  </si>
  <si>
    <t>IMMAC</t>
  </si>
  <si>
    <t>Kai Mares</t>
  </si>
  <si>
    <t>39</t>
  </si>
  <si>
    <t>Firefly</t>
  </si>
  <si>
    <t>Johan Lindell</t>
  </si>
  <si>
    <t>First 36,7 mod</t>
  </si>
  <si>
    <t>Team Pro4u</t>
  </si>
  <si>
    <t>Patrik Forsgren</t>
  </si>
  <si>
    <t>Onecomer</t>
  </si>
  <si>
    <t>Göran Frick</t>
  </si>
  <si>
    <t>Mrs Freckles</t>
  </si>
  <si>
    <t>Lena Having</t>
  </si>
  <si>
    <t>Arcona 340</t>
  </si>
  <si>
    <t>Vanadis</t>
  </si>
  <si>
    <t>Gunnar Höglind</t>
  </si>
  <si>
    <t>77</t>
  </si>
  <si>
    <t>Blade II</t>
  </si>
  <si>
    <t>Mats Berntsson</t>
  </si>
  <si>
    <t>Xtreme</t>
  </si>
  <si>
    <t>Anders Nilsson</t>
  </si>
  <si>
    <t>Zigge First</t>
  </si>
  <si>
    <t>Claes Hellström</t>
  </si>
  <si>
    <t>Xcentric</t>
  </si>
  <si>
    <t>Hans Jansson</t>
  </si>
  <si>
    <t>Pakalolo II</t>
  </si>
  <si>
    <t>Olof Christensen</t>
  </si>
  <si>
    <t>Elusive</t>
  </si>
  <si>
    <t>Krister Gustavsson</t>
  </si>
  <si>
    <t>Akhillevs-X</t>
  </si>
  <si>
    <t>Yngve Amundsen</t>
  </si>
  <si>
    <t>MolaMola</t>
  </si>
  <si>
    <t>Fredrik Frejme</t>
  </si>
  <si>
    <t>21</t>
  </si>
  <si>
    <t>Baracole Op IV</t>
  </si>
  <si>
    <t>Björn Wadholm</t>
  </si>
  <si>
    <t>HH42</t>
  </si>
  <si>
    <t>Raa Glede</t>
  </si>
  <si>
    <t>Christen With</t>
  </si>
  <si>
    <t>Tarok 7</t>
  </si>
  <si>
    <t>Eric Berth</t>
  </si>
  <si>
    <t>Soldier Blue</t>
  </si>
  <si>
    <t>Lars Ive</t>
  </si>
  <si>
    <t>Swan 42 CS</t>
  </si>
  <si>
    <t>Mat 1180</t>
  </si>
  <si>
    <t>DataCom</t>
  </si>
  <si>
    <t>Robert Carenfelt</t>
  </si>
  <si>
    <t>Anders Bagason</t>
  </si>
  <si>
    <t>GS42 Race</t>
  </si>
  <si>
    <t>GEP Cmmunications Group</t>
  </si>
  <si>
    <t>Lasse Berkvist</t>
  </si>
  <si>
    <t>6869</t>
  </si>
  <si>
    <t>Nexus</t>
  </si>
  <si>
    <t>Sören Nielsen</t>
  </si>
  <si>
    <t>Akka</t>
  </si>
  <si>
    <t>Anke Scheuermann</t>
  </si>
  <si>
    <t>Elan 380</t>
  </si>
  <si>
    <t>Anya</t>
  </si>
  <si>
    <t>Lars-Gunnar Gydemo</t>
  </si>
  <si>
    <t>King 40</t>
  </si>
  <si>
    <t>Magic</t>
  </si>
  <si>
    <t>Aasmund Drolsum</t>
  </si>
  <si>
    <t>Elliot 44 CR</t>
  </si>
  <si>
    <t>Matador</t>
  </si>
  <si>
    <t>Jonas Grandér</t>
  </si>
  <si>
    <t>Club Swan 50</t>
  </si>
  <si>
    <t>14700</t>
  </si>
  <si>
    <t>Too Bonita</t>
  </si>
  <si>
    <t>40</t>
  </si>
  <si>
    <t>Gottix</t>
  </si>
  <si>
    <t>Gustav Gotteberg</t>
  </si>
  <si>
    <t>Veronix</t>
  </si>
  <si>
    <t>IMX45</t>
  </si>
  <si>
    <t>Matchless 2</t>
  </si>
  <si>
    <t>Jon Ramm-Pettersen</t>
  </si>
  <si>
    <t>X-50</t>
  </si>
  <si>
    <t>Jokerman</t>
  </si>
  <si>
    <t>Olle Langenius</t>
  </si>
  <si>
    <t>Westeros</t>
  </si>
  <si>
    <t>Melges 24</t>
  </si>
  <si>
    <t>Gambler 38</t>
  </si>
  <si>
    <t>10533</t>
  </si>
  <si>
    <t>Cheetah</t>
  </si>
  <si>
    <t>Evan Thorsson</t>
  </si>
  <si>
    <t>Le Veuve Noire</t>
  </si>
  <si>
    <t>Pär Larsson</t>
  </si>
  <si>
    <t>GAST</t>
  </si>
  <si>
    <t>Dehler 34 SV</t>
  </si>
  <si>
    <t>Flow</t>
  </si>
  <si>
    <t>Peter Nohlin</t>
  </si>
  <si>
    <t>Roger Ahlqvist</t>
  </si>
  <si>
    <t>X-37</t>
  </si>
  <si>
    <t>XBOX</t>
  </si>
  <si>
    <t>Jörgen Knutsson</t>
  </si>
  <si>
    <t>LDSS</t>
  </si>
  <si>
    <t>Håkan Larsson</t>
  </si>
  <si>
    <t>92</t>
  </si>
  <si>
    <t>eXile</t>
  </si>
  <si>
    <t>Fredric Nilsson</t>
  </si>
  <si>
    <t>Sjölander/Ahlqvist</t>
  </si>
  <si>
    <t>Per Algotsson</t>
  </si>
  <si>
    <t>Ulrik Svensson</t>
  </si>
  <si>
    <t>KSK</t>
  </si>
  <si>
    <t>Tarac 33</t>
  </si>
  <si>
    <t>GYC</t>
  </si>
  <si>
    <t>First 40,7</t>
  </si>
  <si>
    <t>Obelix</t>
  </si>
  <si>
    <t>Jörgen Rangenstedt</t>
  </si>
  <si>
    <t>Jonas Liljeström</t>
  </si>
  <si>
    <t>Silvia</t>
  </si>
  <si>
    <t>Alltiett 35</t>
  </si>
  <si>
    <t>ARSS</t>
  </si>
  <si>
    <t>Carin Sjölander</t>
  </si>
  <si>
    <t>Jonas Gabrielsson</t>
  </si>
  <si>
    <t>329</t>
  </si>
  <si>
    <t>MBF</t>
  </si>
  <si>
    <t>Magnus Torell</t>
  </si>
  <si>
    <t>Patrik Andersson</t>
  </si>
  <si>
    <t>Luffe 37</t>
  </si>
  <si>
    <t>126</t>
  </si>
  <si>
    <t>Martin Tommysson</t>
  </si>
  <si>
    <t>SMV</t>
  </si>
  <si>
    <t>VÄSS</t>
  </si>
  <si>
    <t>Pink Lady</t>
  </si>
  <si>
    <t>CRSS</t>
  </si>
  <si>
    <t>Flash V</t>
  </si>
  <si>
    <t>Erik Krister</t>
  </si>
  <si>
    <t>SFSF</t>
  </si>
  <si>
    <t>LSSG</t>
  </si>
  <si>
    <t>Vitesse</t>
  </si>
  <si>
    <t>Dehler 38</t>
  </si>
  <si>
    <t>Dehlight</t>
  </si>
  <si>
    <t>Robert Trolled</t>
  </si>
  <si>
    <t>August Pansell</t>
  </si>
  <si>
    <t>HASS</t>
  </si>
  <si>
    <t>SSSÖ</t>
  </si>
  <si>
    <t>Bavaria 35 Match</t>
  </si>
  <si>
    <t>Bo Axelsson</t>
  </si>
  <si>
    <t>HOSS</t>
  </si>
  <si>
    <t>Arcona 370</t>
  </si>
  <si>
    <t>Dehler 33 Cr</t>
  </si>
  <si>
    <t>Anemon II</t>
  </si>
  <si>
    <t>SEVEN</t>
  </si>
  <si>
    <t>Xanda</t>
  </si>
  <si>
    <t>Per Algotssom</t>
  </si>
  <si>
    <t>Archambault 31</t>
  </si>
  <si>
    <t>Ping</t>
  </si>
  <si>
    <t>Per Lindell</t>
  </si>
  <si>
    <t>Nordön</t>
  </si>
  <si>
    <t>Westside Cup 2023</t>
  </si>
  <si>
    <t>Corby 33</t>
  </si>
  <si>
    <t>Spray</t>
  </si>
  <si>
    <t>Linus Edberg</t>
  </si>
  <si>
    <t>Richard Bergman</t>
  </si>
  <si>
    <t>X-332 Sport</t>
  </si>
  <si>
    <t>Anders Bergvall</t>
  </si>
  <si>
    <t>Heroix</t>
  </si>
  <si>
    <t>Dehler 33</t>
  </si>
  <si>
    <t>Bohlemark</t>
  </si>
  <si>
    <t>XO</t>
  </si>
  <si>
    <t>Lerkil</t>
  </si>
  <si>
    <t>Höstkn.</t>
  </si>
  <si>
    <t>Chenapan</t>
  </si>
  <si>
    <t>Anton Larsson</t>
  </si>
  <si>
    <t>Swea</t>
  </si>
  <si>
    <t>Andersson</t>
  </si>
  <si>
    <t>VÄSS, Vänersborg</t>
  </si>
  <si>
    <t>Jarvis</t>
  </si>
  <si>
    <t>Lundgren</t>
  </si>
  <si>
    <t>STSS, Stenungsund</t>
  </si>
  <si>
    <t>Jeanneau Sunfast 3600</t>
  </si>
  <si>
    <t>Bergman</t>
  </si>
  <si>
    <t>LSSG, Lysekil</t>
  </si>
  <si>
    <t>Xo</t>
  </si>
  <si>
    <t>Eklind</t>
  </si>
  <si>
    <t>HKSS, Hälleviksstrand</t>
  </si>
  <si>
    <t>J-99</t>
  </si>
  <si>
    <t>Jippi</t>
  </si>
  <si>
    <t>Fjällman</t>
  </si>
  <si>
    <t>GYC, Göteborgs Yacht Club</t>
  </si>
  <si>
    <t>Melges 32</t>
  </si>
  <si>
    <t>Ventus</t>
  </si>
  <si>
    <t>Höglind</t>
  </si>
  <si>
    <t>Hoffsten</t>
  </si>
  <si>
    <t>WSSW, Westervik</t>
  </si>
  <si>
    <t>Wasa 30 HR</t>
  </si>
  <si>
    <t>Rödnäbba</t>
  </si>
  <si>
    <t>Johansson</t>
  </si>
  <si>
    <t>Xp-44</t>
  </si>
  <si>
    <t>Edberg</t>
  </si>
  <si>
    <t>DBS, Domsands Båtsällskap</t>
  </si>
  <si>
    <t>Lindell</t>
  </si>
  <si>
    <t>SS Slören</t>
  </si>
  <si>
    <t>Archambault A31</t>
  </si>
  <si>
    <t>Caspersson</t>
  </si>
  <si>
    <t>Den Röde</t>
  </si>
  <si>
    <t>Liljeström</t>
  </si>
  <si>
    <t>LDSS, Långedrag</t>
  </si>
  <si>
    <t>Larsson</t>
  </si>
  <si>
    <t>Tommysson</t>
  </si>
  <si>
    <t>Andreasson</t>
  </si>
  <si>
    <t>KMS Nordön</t>
  </si>
  <si>
    <t>Fareast 28R</t>
  </si>
  <si>
    <t>Vameom</t>
  </si>
  <si>
    <t>Janhäll</t>
  </si>
  <si>
    <t>Mareld</t>
  </si>
  <si>
    <t>Cure</t>
  </si>
  <si>
    <t>Rangenstedt </t>
  </si>
  <si>
    <t>Axelsson</t>
  </si>
  <si>
    <t>Gecco 39</t>
  </si>
  <si>
    <t>Friendship</t>
  </si>
  <si>
    <t>TJSS, Tjörn</t>
  </si>
  <si>
    <t>First 36.7</t>
  </si>
  <si>
    <t>Petit Chenapan</t>
  </si>
  <si>
    <t>Ottosson</t>
  </si>
  <si>
    <t>Norlin 7 metre</t>
  </si>
  <si>
    <t>Särimner</t>
  </si>
  <si>
    <t>Engbom</t>
  </si>
  <si>
    <t>Tess</t>
  </si>
  <si>
    <t>Brown</t>
  </si>
  <si>
    <t>LJSS, Ljungskile</t>
  </si>
  <si>
    <t>Omega 42</t>
  </si>
  <si>
    <t>Isadora</t>
  </si>
  <si>
    <t>Thorsson</t>
  </si>
  <si>
    <t>Anders Eklind</t>
  </si>
  <si>
    <t>HSS</t>
  </si>
  <si>
    <t>Lukas Andersson</t>
  </si>
  <si>
    <t>Carl Fjällman</t>
  </si>
  <si>
    <t>Hans Caspersson</t>
  </si>
  <si>
    <t>Ulf Andreasson</t>
  </si>
  <si>
    <t>Nils Janhäll</t>
  </si>
  <si>
    <t>Per Axelsson</t>
  </si>
  <si>
    <t>Särimmer</t>
  </si>
  <si>
    <t>Thomas Ottosson</t>
  </si>
  <si>
    <t>Dan Thuresson</t>
  </si>
  <si>
    <t>Båt</t>
  </si>
  <si>
    <t>R1</t>
  </si>
  <si>
    <t>R2</t>
  </si>
  <si>
    <t>R3</t>
  </si>
  <si>
    <t>R4</t>
  </si>
  <si>
    <t>Open 7.50</t>
  </si>
  <si>
    <t>Melges 32 MOD</t>
  </si>
  <si>
    <t>David Kinberger</t>
  </si>
  <si>
    <t>NF</t>
  </si>
  <si>
    <t>Mikael Ekbrand</t>
  </si>
  <si>
    <t>Swedestar 370</t>
  </si>
  <si>
    <t>Omega 30</t>
  </si>
  <si>
    <t>David Christoffersson</t>
  </si>
  <si>
    <t>Cumulus</t>
  </si>
  <si>
    <t>Björn Lerntoft</t>
  </si>
  <si>
    <t>Bengt Svensson</t>
  </si>
  <si>
    <t>IF</t>
  </si>
  <si>
    <t>Robert Jansson</t>
  </si>
  <si>
    <t>Dufour 34 HR</t>
  </si>
  <si>
    <t>Jan Hellström</t>
  </si>
  <si>
    <t>C55</t>
  </si>
  <si>
    <t>Anders Kuikka</t>
  </si>
  <si>
    <t>Joakim Eriksson</t>
  </si>
  <si>
    <t>Claes Hellström </t>
  </si>
  <si>
    <t>Contrast 371</t>
  </si>
  <si>
    <t>Björn Ranås</t>
  </si>
  <si>
    <t>*</t>
  </si>
  <si>
    <t>Peter Gustavsson</t>
  </si>
  <si>
    <t>Nordön race week</t>
  </si>
  <si>
    <t>Höstknalten</t>
  </si>
  <si>
    <t>*= srs 1.0 &gt;</t>
  </si>
  <si>
    <t>FRA 19</t>
  </si>
  <si>
    <t>1.108</t>
  </si>
  <si>
    <t>SWE 15</t>
  </si>
  <si>
    <t>Torkel Stillefors+2</t>
  </si>
  <si>
    <t>B&amp;R 23</t>
  </si>
  <si>
    <t>KSSS</t>
  </si>
  <si>
    <t>1.065</t>
  </si>
  <si>
    <t>SWE 66</t>
  </si>
  <si>
    <t>SWE 21</t>
  </si>
  <si>
    <t>Jesper Folkesson</t>
  </si>
  <si>
    <t>XP-33</t>
  </si>
  <si>
    <t>1.036</t>
  </si>
  <si>
    <t>SWE 49</t>
  </si>
  <si>
    <t>ASK</t>
  </si>
  <si>
    <t>NOR 13697</t>
  </si>
  <si>
    <t>1.133</t>
  </si>
  <si>
    <t>SWE 393</t>
  </si>
  <si>
    <t>First 36.7 grund köl</t>
  </si>
  <si>
    <t>KMS</t>
  </si>
  <si>
    <t>1.025</t>
  </si>
  <si>
    <t>SWE 666</t>
  </si>
  <si>
    <t>Lukas Andersson+4</t>
  </si>
  <si>
    <t>SWE 4808</t>
  </si>
  <si>
    <t>Dehler 33 Cr.</t>
  </si>
  <si>
    <t>1.015</t>
  </si>
  <si>
    <t>SWE 10533</t>
  </si>
  <si>
    <t>SWE 64</t>
  </si>
  <si>
    <t>First 35 djup köl (Farr design 622)</t>
  </si>
  <si>
    <t>1.045</t>
  </si>
  <si>
    <t>SWE 133</t>
  </si>
  <si>
    <t>SWE 77</t>
  </si>
  <si>
    <t>1.050</t>
  </si>
  <si>
    <t>SWE 98</t>
  </si>
  <si>
    <t>1.198</t>
  </si>
  <si>
    <t>SWE 712</t>
  </si>
  <si>
    <t>1.079</t>
  </si>
  <si>
    <t>SWE 246</t>
  </si>
  <si>
    <t>Per Alexandersson</t>
  </si>
  <si>
    <t>1.007</t>
  </si>
  <si>
    <t>SWE 306</t>
  </si>
  <si>
    <t>Bertil Rohlen</t>
  </si>
  <si>
    <t>1.011</t>
  </si>
  <si>
    <t>1.066</t>
  </si>
  <si>
    <t>SWE 14370</t>
  </si>
  <si>
    <t>Jesper Stigberg+1</t>
  </si>
  <si>
    <t>Hobie Cat 18</t>
  </si>
  <si>
    <t>LESS</t>
  </si>
  <si>
    <t>1.205</t>
  </si>
  <si>
    <t>SWE 16</t>
  </si>
  <si>
    <t>Bo Larsson</t>
  </si>
  <si>
    <t>XP-38</t>
  </si>
  <si>
    <t>1.086</t>
  </si>
  <si>
    <t>SWE 10070</t>
  </si>
  <si>
    <t>1.104</t>
  </si>
  <si>
    <t>SWE 703</t>
  </si>
  <si>
    <t>First 40.7 grund köl</t>
  </si>
  <si>
    <t>1.074</t>
  </si>
  <si>
    <t>SWE 1220</t>
  </si>
  <si>
    <t>MAT 1220</t>
  </si>
  <si>
    <t>1.216</t>
  </si>
  <si>
    <t>SSF</t>
  </si>
  <si>
    <t>SWE 37997</t>
  </si>
  <si>
    <t>Thomas Dahl+4</t>
  </si>
  <si>
    <t>1.026</t>
  </si>
  <si>
    <t>SWE 92</t>
  </si>
  <si>
    <t>1.009</t>
  </si>
  <si>
    <t>SWE 1410</t>
  </si>
  <si>
    <t>1.144</t>
  </si>
  <si>
    <t>SWE 11777</t>
  </si>
  <si>
    <t>1.034</t>
  </si>
  <si>
    <t>SWE 2</t>
  </si>
  <si>
    <t>FRA 612</t>
  </si>
  <si>
    <t>Henrik Ottesen+4</t>
  </si>
  <si>
    <t>SWE 10</t>
  </si>
  <si>
    <t>Magnus Byström+1</t>
  </si>
  <si>
    <t>1.053</t>
  </si>
  <si>
    <t>SWE 126</t>
  </si>
  <si>
    <t>SWE 11033</t>
  </si>
  <si>
    <t>Andreas Rejvik</t>
  </si>
  <si>
    <t>J/92</t>
  </si>
  <si>
    <t>1.000</t>
  </si>
  <si>
    <t>HKS</t>
  </si>
  <si>
    <t>SWE 622</t>
  </si>
  <si>
    <t>1.005</t>
  </si>
  <si>
    <t>1.023</t>
  </si>
  <si>
    <t>SWE 1034</t>
  </si>
  <si>
    <t>Archamault 35</t>
  </si>
  <si>
    <t>SWE 245</t>
  </si>
  <si>
    <t>SWE 11131</t>
  </si>
  <si>
    <t>Jeanneau Sun Fast 3600</t>
  </si>
  <si>
    <t>1.077</t>
  </si>
  <si>
    <t>NOR 85</t>
  </si>
  <si>
    <t>Jørgen G Heje</t>
  </si>
  <si>
    <t>1.130</t>
  </si>
  <si>
    <t>SWE 350</t>
  </si>
  <si>
    <t>Mattias Nordin</t>
  </si>
  <si>
    <t>1.037</t>
  </si>
  <si>
    <t>SWE 358</t>
  </si>
  <si>
    <t>SWE 8</t>
  </si>
  <si>
    <t>Thord Lyrstrand</t>
  </si>
  <si>
    <t>Centerline 40</t>
  </si>
  <si>
    <t>1.109</t>
  </si>
  <si>
    <t>Berra Johansson</t>
  </si>
  <si>
    <t>B Hunyadi Design</t>
  </si>
  <si>
    <t>MASS</t>
  </si>
  <si>
    <t>1.275</t>
  </si>
  <si>
    <t>SWE 163</t>
  </si>
  <si>
    <t>1.020</t>
  </si>
  <si>
    <t>1.087</t>
  </si>
  <si>
    <t>SWE 108</t>
  </si>
  <si>
    <t>11 Metre</t>
  </si>
  <si>
    <t>1.090</t>
  </si>
  <si>
    <t>DEN 69</t>
  </si>
  <si>
    <t>Per Aage Østern</t>
  </si>
  <si>
    <t>1.137</t>
  </si>
  <si>
    <t>SWE 001</t>
  </si>
  <si>
    <t>1.017</t>
  </si>
  <si>
    <t>SWE 164</t>
  </si>
  <si>
    <t>Karl-Henrik Jönsson</t>
  </si>
  <si>
    <t>LBSK</t>
  </si>
  <si>
    <t>1.085</t>
  </si>
  <si>
    <t>SWE 330</t>
  </si>
  <si>
    <t>Viktor Andersson</t>
  </si>
  <si>
    <t>Esse 330</t>
  </si>
  <si>
    <t>1.106</t>
  </si>
  <si>
    <t>SWE 579</t>
  </si>
  <si>
    <t>Anders Westling+1</t>
  </si>
  <si>
    <t>1.012</t>
  </si>
  <si>
    <t>John Andréasson+3</t>
  </si>
  <si>
    <t>First 407 std kol</t>
  </si>
  <si>
    <t>BKS</t>
  </si>
  <si>
    <t>1.105</t>
  </si>
  <si>
    <t>Lars Persson</t>
  </si>
  <si>
    <t>Elan 37 medium kol</t>
  </si>
  <si>
    <t>1.052</t>
  </si>
  <si>
    <t>Niklas Engblom+1</t>
  </si>
  <si>
    <t>1.021</t>
  </si>
  <si>
    <t>SWE 10779</t>
  </si>
  <si>
    <t>Marcus Andersson</t>
  </si>
  <si>
    <t>First 367</t>
  </si>
  <si>
    <t>1.048</t>
  </si>
  <si>
    <t>SWE 6</t>
  </si>
  <si>
    <t>Lars-Bertil Gustafsson</t>
  </si>
  <si>
    <t>Aspect 40</t>
  </si>
  <si>
    <t>TÄBS</t>
  </si>
  <si>
    <t>1.150</t>
  </si>
  <si>
    <t>SWE 150</t>
  </si>
  <si>
    <t>Axel Bohlemark</t>
  </si>
  <si>
    <t>1.030</t>
  </si>
  <si>
    <t>SWE 4646</t>
  </si>
  <si>
    <t>Jens Gustafsson</t>
  </si>
  <si>
    <t>1.141</t>
  </si>
  <si>
    <t>SWE 125</t>
  </si>
  <si>
    <t>Hans Gustavsson+4</t>
  </si>
  <si>
    <t>Jeanneau Sun Odyssey 409</t>
  </si>
  <si>
    <t>1.049</t>
  </si>
  <si>
    <t>SWE 181</t>
  </si>
  <si>
    <t>Angelina Olsson</t>
  </si>
  <si>
    <t>NOR 14516</t>
  </si>
  <si>
    <t>Peter Sahlström+1</t>
  </si>
  <si>
    <t>J-120</t>
  </si>
  <si>
    <t>1.083</t>
  </si>
  <si>
    <t>SWE 68</t>
  </si>
  <si>
    <t>Jonas Wackfelt</t>
  </si>
  <si>
    <t>Arcona 400</t>
  </si>
  <si>
    <t>1.097</t>
  </si>
  <si>
    <t>SWE 896</t>
  </si>
  <si>
    <t>Håkan Lundmark</t>
  </si>
  <si>
    <t>Jeanneau Sun Fast 35</t>
  </si>
  <si>
    <t>1.008</t>
  </si>
  <si>
    <t>1.004</t>
  </si>
  <si>
    <t>SWE 554</t>
  </si>
  <si>
    <t>Ulf Hagberg</t>
  </si>
  <si>
    <t>DEN 6</t>
  </si>
  <si>
    <t>Mogens T. Laursen</t>
  </si>
  <si>
    <t>Crown 39</t>
  </si>
  <si>
    <t>1.046</t>
  </si>
  <si>
    <t>Vindrus</t>
  </si>
  <si>
    <t>Blur V</t>
  </si>
  <si>
    <t>Inställd</t>
  </si>
  <si>
    <t>306</t>
  </si>
  <si>
    <t>A 31</t>
  </si>
  <si>
    <t>Peller lIndell</t>
  </si>
  <si>
    <t>8 Metre one design</t>
  </si>
  <si>
    <t>Sten</t>
  </si>
  <si>
    <t>Fabian Thies</t>
  </si>
  <si>
    <t>8 metre one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</si>
</sst>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hh:mm:ss;@"/>
    <numFmt numFmtId="166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666666"/>
      <name val="Arial"/>
      <family val="2"/>
    </font>
    <font>
      <b/>
      <sz val="10"/>
      <color rgb="FF666666"/>
      <name val="Arial"/>
      <family val="2"/>
    </font>
    <font>
      <sz val="7"/>
      <color rgb="FF444444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/>
    <xf numFmtId="0" fontId="0" fillId="3" borderId="5" xfId="0" applyFill="1" applyBorder="1"/>
    <xf numFmtId="0" fontId="2" fillId="2" borderId="6" xfId="0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2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49" fontId="0" fillId="3" borderId="2" xfId="0" applyNumberFormat="1" applyFill="1" applyBorder="1"/>
    <xf numFmtId="49" fontId="0" fillId="3" borderId="2" xfId="0" applyNumberFormat="1" applyFill="1" applyBorder="1" applyAlignment="1">
      <alignment horizontal="right"/>
    </xf>
    <xf numFmtId="0" fontId="3" fillId="3" borderId="5" xfId="0" applyFont="1" applyFill="1" applyBorder="1"/>
    <xf numFmtId="49" fontId="3" fillId="3" borderId="2" xfId="0" applyNumberFormat="1" applyFont="1" applyFill="1" applyBorder="1"/>
    <xf numFmtId="49" fontId="3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/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11" xfId="0" applyFont="1" applyFill="1" applyBorder="1"/>
    <xf numFmtId="0" fontId="3" fillId="3" borderId="4" xfId="0" applyFont="1" applyFill="1" applyBorder="1"/>
    <xf numFmtId="0" fontId="2" fillId="2" borderId="12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164" fontId="2" fillId="0" borderId="0" xfId="0" applyNumberFormat="1" applyFont="1"/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/>
    <xf numFmtId="164" fontId="3" fillId="4" borderId="14" xfId="0" applyNumberFormat="1" applyFont="1" applyFill="1" applyBorder="1" applyAlignment="1">
      <alignment horizontal="center"/>
    </xf>
    <xf numFmtId="0" fontId="3" fillId="3" borderId="14" xfId="0" applyFont="1" applyFill="1" applyBorder="1"/>
    <xf numFmtId="164" fontId="0" fillId="3" borderId="10" xfId="0" applyNumberFormat="1" applyFill="1" applyBorder="1" applyAlignment="1">
      <alignment horizontal="center"/>
    </xf>
    <xf numFmtId="0" fontId="3" fillId="3" borderId="8" xfId="0" applyFont="1" applyFill="1" applyBorder="1"/>
    <xf numFmtId="0" fontId="0" fillId="3" borderId="8" xfId="0" applyFill="1" applyBorder="1"/>
    <xf numFmtId="0" fontId="3" fillId="3" borderId="8" xfId="0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2" fillId="3" borderId="17" xfId="0" applyNumberFormat="1" applyFont="1" applyFill="1" applyBorder="1" applyAlignment="1">
      <alignment horizontal="center"/>
    </xf>
    <xf numFmtId="0" fontId="0" fillId="3" borderId="4" xfId="0" applyFill="1" applyBorder="1"/>
    <xf numFmtId="164" fontId="3" fillId="3" borderId="10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 wrapText="1"/>
    </xf>
    <xf numFmtId="164" fontId="1" fillId="0" borderId="13" xfId="0" applyNumberFormat="1" applyFont="1" applyBorder="1"/>
    <xf numFmtId="164" fontId="1" fillId="0" borderId="0" xfId="0" applyNumberFormat="1" applyFont="1"/>
    <xf numFmtId="0" fontId="1" fillId="2" borderId="6" xfId="0" applyFont="1" applyFill="1" applyBorder="1"/>
    <xf numFmtId="165" fontId="3" fillId="3" borderId="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0" fontId="4" fillId="0" borderId="0" xfId="0" applyFont="1"/>
    <xf numFmtId="49" fontId="3" fillId="3" borderId="8" xfId="0" applyNumberFormat="1" applyFont="1" applyFill="1" applyBorder="1" applyAlignment="1">
      <alignment horizontal="right"/>
    </xf>
    <xf numFmtId="164" fontId="0" fillId="3" borderId="8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49" fontId="0" fillId="0" borderId="0" xfId="0" applyNumberFormat="1"/>
    <xf numFmtId="49" fontId="0" fillId="3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3" fillId="4" borderId="14" xfId="0" applyFont="1" applyFill="1" applyBorder="1"/>
    <xf numFmtId="0" fontId="3" fillId="4" borderId="14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left"/>
    </xf>
    <xf numFmtId="164" fontId="3" fillId="4" borderId="14" xfId="0" applyNumberFormat="1" applyFont="1" applyFill="1" applyBorder="1"/>
    <xf numFmtId="0" fontId="2" fillId="0" borderId="17" xfId="0" applyFont="1" applyBorder="1"/>
    <xf numFmtId="164" fontId="2" fillId="0" borderId="17" xfId="0" applyNumberFormat="1" applyFont="1" applyBorder="1"/>
    <xf numFmtId="0" fontId="3" fillId="4" borderId="8" xfId="0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0" fontId="0" fillId="5" borderId="0" xfId="0" applyFill="1"/>
    <xf numFmtId="166" fontId="0" fillId="3" borderId="2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49" fontId="0" fillId="3" borderId="0" xfId="0" applyNumberFormat="1" applyFill="1"/>
    <xf numFmtId="164" fontId="3" fillId="4" borderId="5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2" xfId="0" applyFont="1" applyBorder="1"/>
    <xf numFmtId="0" fontId="3" fillId="3" borderId="0" xfId="0" applyFont="1" applyFill="1" applyAlignment="1">
      <alignment horizontal="center"/>
    </xf>
    <xf numFmtId="0" fontId="2" fillId="0" borderId="2" xfId="0" applyFont="1" applyBorder="1"/>
    <xf numFmtId="0" fontId="4" fillId="0" borderId="4" xfId="0" applyFont="1" applyBorder="1"/>
    <xf numFmtId="0" fontId="2" fillId="3" borderId="0" xfId="0" applyFont="1" applyFill="1" applyAlignment="1">
      <alignment horizontal="center"/>
    </xf>
    <xf numFmtId="0" fontId="2" fillId="0" borderId="4" xfId="0" applyFont="1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/>
    </xf>
    <xf numFmtId="164" fontId="0" fillId="0" borderId="19" xfId="0" applyNumberFormat="1" applyBorder="1" applyAlignment="1">
      <alignment horizontal="center"/>
    </xf>
    <xf numFmtId="0" fontId="3" fillId="0" borderId="19" xfId="1" applyFont="1" applyBorder="1"/>
    <xf numFmtId="0" fontId="3" fillId="0" borderId="19" xfId="1" applyFont="1" applyBorder="1" applyAlignment="1">
      <alignment horizontal="left"/>
    </xf>
    <xf numFmtId="0" fontId="3" fillId="0" borderId="19" xfId="1" applyFont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164" fontId="3" fillId="0" borderId="19" xfId="0" applyNumberFormat="1" applyFont="1" applyBorder="1" applyAlignment="1">
      <alignment horizontal="center"/>
    </xf>
    <xf numFmtId="0" fontId="4" fillId="0" borderId="14" xfId="0" applyFont="1" applyBorder="1"/>
    <xf numFmtId="0" fontId="2" fillId="0" borderId="14" xfId="0" applyFont="1" applyBorder="1"/>
    <xf numFmtId="0" fontId="4" fillId="0" borderId="6" xfId="0" applyFont="1" applyBorder="1"/>
    <xf numFmtId="0" fontId="2" fillId="0" borderId="6" xfId="0" applyFont="1" applyBorder="1"/>
    <xf numFmtId="0" fontId="7" fillId="6" borderId="2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1" fillId="6" borderId="22" xfId="0" applyFont="1" applyFill="1" applyBorder="1"/>
    <xf numFmtId="0" fontId="7" fillId="6" borderId="23" xfId="0" applyFont="1" applyFill="1" applyBorder="1" applyAlignment="1">
      <alignment vertical="center" wrapText="1"/>
    </xf>
    <xf numFmtId="0" fontId="1" fillId="0" borderId="19" xfId="0" applyFont="1" applyBorder="1"/>
    <xf numFmtId="0" fontId="8" fillId="7" borderId="0" xfId="0" applyFont="1" applyFill="1" applyAlignment="1">
      <alignment vertical="top"/>
    </xf>
    <xf numFmtId="0" fontId="8" fillId="6" borderId="0" xfId="0" applyFont="1" applyFill="1" applyAlignment="1">
      <alignment vertical="top"/>
    </xf>
    <xf numFmtId="0" fontId="3" fillId="3" borderId="19" xfId="0" applyFont="1" applyFill="1" applyBorder="1"/>
    <xf numFmtId="0" fontId="9" fillId="3" borderId="2" xfId="0" applyFont="1" applyFill="1" applyBorder="1" applyAlignment="1">
      <alignment vertical="top"/>
    </xf>
    <xf numFmtId="49" fontId="3" fillId="3" borderId="19" xfId="0" applyNumberFormat="1" applyFont="1" applyFill="1" applyBorder="1"/>
    <xf numFmtId="0" fontId="3" fillId="4" borderId="19" xfId="0" applyFont="1" applyFill="1" applyBorder="1"/>
    <xf numFmtId="0" fontId="0" fillId="3" borderId="19" xfId="0" applyFill="1" applyBorder="1"/>
    <xf numFmtId="0" fontId="9" fillId="3" borderId="14" xfId="0" applyFont="1" applyFill="1" applyBorder="1" applyAlignment="1">
      <alignment vertical="top"/>
    </xf>
    <xf numFmtId="0" fontId="3" fillId="3" borderId="19" xfId="0" applyFont="1" applyFill="1" applyBorder="1" applyAlignment="1">
      <alignment wrapText="1"/>
    </xf>
    <xf numFmtId="0" fontId="3" fillId="3" borderId="19" xfId="0" applyFont="1" applyFill="1" applyBorder="1" applyAlignment="1">
      <alignment horizontal="right"/>
    </xf>
    <xf numFmtId="49" fontId="3" fillId="3" borderId="19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vertical="top"/>
    </xf>
    <xf numFmtId="0" fontId="3" fillId="4" borderId="19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right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 vertical="center" wrapText="1"/>
    </xf>
    <xf numFmtId="164" fontId="3" fillId="4" borderId="19" xfId="0" applyNumberFormat="1" applyFont="1" applyFill="1" applyBorder="1"/>
    <xf numFmtId="164" fontId="4" fillId="3" borderId="16" xfId="0" applyNumberFormat="1" applyFont="1" applyFill="1" applyBorder="1" applyAlignment="1">
      <alignment horizontal="center"/>
    </xf>
    <xf numFmtId="0" fontId="3" fillId="3" borderId="24" xfId="0" applyFont="1" applyFill="1" applyBorder="1"/>
    <xf numFmtId="164" fontId="4" fillId="3" borderId="6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/>
    </xf>
    <xf numFmtId="164" fontId="3" fillId="3" borderId="1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3" borderId="24" xfId="0" applyFont="1" applyFill="1" applyBorder="1" applyAlignment="1">
      <alignment horizontal="right"/>
    </xf>
  </cellXfs>
  <cellStyles count="2">
    <cellStyle name="Normal" xfId="0" builtinId="0"/>
    <cellStyle name="Normal 2 3 2" xfId="1" xr:uid="{0FCBF20F-C544-4B71-870C-78C6593EECEC}"/>
  </cellStyles>
  <dxfs count="0"/>
  <tableStyles count="0" defaultTableStyle="TableStyleMedium2" defaultPivotStyle="PivotStyleLight16"/>
  <colors>
    <mruColors>
      <color rgb="FFFFFF99"/>
      <color rgb="FFFFFF66"/>
      <color rgb="FF99CCFF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0"/>
  <sheetViews>
    <sheetView tabSelected="1" zoomScaleNormal="100" workbookViewId="0">
      <selection activeCell="Y13" sqref="Y13"/>
    </sheetView>
  </sheetViews>
  <sheetFormatPr defaultColWidth="9.109375" defaultRowHeight="14.4" x14ac:dyDescent="0.3"/>
  <cols>
    <col min="1" max="1" width="4.6640625" style="16" customWidth="1"/>
    <col min="2" max="2" width="25.6640625" style="16" customWidth="1"/>
    <col min="3" max="3" width="8.6640625" style="16" customWidth="1"/>
    <col min="4" max="6" width="25.6640625" style="16" customWidth="1"/>
    <col min="7" max="8" width="7.6640625" style="26" customWidth="1"/>
    <col min="9" max="9" width="7.6640625" style="18" customWidth="1"/>
    <col min="10" max="15" width="7.6640625" style="26" customWidth="1"/>
    <col min="16" max="23" width="9.109375" style="16" hidden="1" customWidth="1"/>
    <col min="24" max="16384" width="9.109375" style="16"/>
  </cols>
  <sheetData>
    <row r="1" spans="1:25" x14ac:dyDescent="0.3">
      <c r="A1" s="176" t="s">
        <v>321</v>
      </c>
      <c r="B1" s="176"/>
      <c r="C1" s="176"/>
      <c r="D1" s="176"/>
      <c r="E1" s="176"/>
      <c r="F1" s="176"/>
      <c r="G1" s="172"/>
      <c r="H1" s="172"/>
      <c r="I1" s="177"/>
      <c r="J1" s="172"/>
      <c r="K1" s="172"/>
      <c r="L1" s="172"/>
      <c r="M1" s="172"/>
      <c r="N1" s="172"/>
      <c r="O1" s="172"/>
    </row>
    <row r="2" spans="1:25" x14ac:dyDescent="0.3">
      <c r="A2" s="176" t="s">
        <v>17</v>
      </c>
      <c r="B2" s="176"/>
      <c r="C2" s="176"/>
      <c r="D2" s="176"/>
      <c r="E2" s="176"/>
      <c r="F2" s="176"/>
      <c r="G2" s="172"/>
      <c r="H2" s="172"/>
      <c r="I2" s="177"/>
      <c r="J2" s="172"/>
      <c r="K2" s="172"/>
      <c r="L2" s="172"/>
      <c r="M2" s="172"/>
      <c r="N2" s="172"/>
      <c r="O2" s="172"/>
    </row>
    <row r="3" spans="1:25" ht="15" thickBot="1" x14ac:dyDescent="0.35">
      <c r="A3" s="176"/>
      <c r="B3" s="176"/>
      <c r="C3" s="176"/>
      <c r="D3" s="176"/>
      <c r="E3" s="176"/>
      <c r="F3" s="176"/>
      <c r="G3" s="172"/>
      <c r="H3" s="172" t="s">
        <v>617</v>
      </c>
      <c r="I3" s="177"/>
      <c r="J3" s="172"/>
      <c r="K3" s="172"/>
      <c r="L3" s="172"/>
      <c r="M3" s="172" t="s">
        <v>617</v>
      </c>
      <c r="N3" s="172"/>
      <c r="O3" s="172"/>
    </row>
    <row r="4" spans="1:25" ht="15" thickBot="1" x14ac:dyDescent="0.35">
      <c r="A4" s="39" t="s">
        <v>0</v>
      </c>
      <c r="B4" s="39" t="s">
        <v>1</v>
      </c>
      <c r="C4" s="40" t="s">
        <v>2</v>
      </c>
      <c r="D4" s="39" t="s">
        <v>3</v>
      </c>
      <c r="E4" s="39" t="s">
        <v>4</v>
      </c>
      <c r="F4" s="39" t="s">
        <v>5</v>
      </c>
      <c r="G4" s="10" t="s">
        <v>6</v>
      </c>
      <c r="H4" s="10" t="s">
        <v>8</v>
      </c>
      <c r="I4" s="10" t="s">
        <v>7</v>
      </c>
      <c r="J4" s="10" t="s">
        <v>9</v>
      </c>
      <c r="K4" s="10" t="s">
        <v>320</v>
      </c>
      <c r="L4" s="10" t="s">
        <v>10</v>
      </c>
      <c r="M4" s="10" t="s">
        <v>332</v>
      </c>
      <c r="N4" s="10" t="s">
        <v>333</v>
      </c>
      <c r="O4" s="10" t="s">
        <v>12</v>
      </c>
      <c r="Q4" s="10" t="s">
        <v>6</v>
      </c>
      <c r="R4" s="10" t="s">
        <v>7</v>
      </c>
      <c r="S4" s="10" t="s">
        <v>8</v>
      </c>
      <c r="T4" s="10" t="s">
        <v>9</v>
      </c>
      <c r="U4" s="10" t="s">
        <v>10</v>
      </c>
      <c r="V4" s="10" t="s">
        <v>11</v>
      </c>
      <c r="W4" s="10" t="s">
        <v>12</v>
      </c>
    </row>
    <row r="5" spans="1:25" ht="15" thickBot="1" x14ac:dyDescent="0.35">
      <c r="A5" s="21">
        <v>1</v>
      </c>
      <c r="B5" s="41" t="s">
        <v>27</v>
      </c>
      <c r="C5" s="61">
        <v>306</v>
      </c>
      <c r="D5" s="41" t="s">
        <v>28</v>
      </c>
      <c r="E5" s="41" t="s">
        <v>29</v>
      </c>
      <c r="F5" s="41" t="s">
        <v>23</v>
      </c>
      <c r="G5" s="64">
        <f>SUM(StoraO!J6)</f>
        <v>0.3</v>
      </c>
      <c r="H5" s="111"/>
      <c r="I5" s="71">
        <f>SUM(PaterN!L10)</f>
        <v>0.23684210526315788</v>
      </c>
      <c r="J5" s="111">
        <v>1.5</v>
      </c>
      <c r="K5" s="64">
        <f>SUM(Nordön!I7)</f>
        <v>0.2</v>
      </c>
      <c r="L5" s="64">
        <f>SUM('Tjörn runt'!H15)</f>
        <v>0.20388349514563106</v>
      </c>
      <c r="M5" s="64"/>
      <c r="N5" s="64">
        <f>SUM(Höstknalten!J5)</f>
        <v>0.8</v>
      </c>
      <c r="O5" s="100">
        <f>SUM(G5:N5)-J5-N5</f>
        <v>0.94072560040878872</v>
      </c>
      <c r="P5" s="16">
        <f>O5-W5</f>
        <v>-56.05927439959121</v>
      </c>
      <c r="Q5" s="27">
        <v>6</v>
      </c>
      <c r="R5" s="27">
        <v>11</v>
      </c>
      <c r="S5" s="27"/>
      <c r="T5" s="27"/>
      <c r="U5" s="27">
        <v>33</v>
      </c>
      <c r="V5" s="27">
        <v>7</v>
      </c>
      <c r="W5" s="28">
        <f>SUM(Q5:V5)</f>
        <v>57</v>
      </c>
      <c r="X5" s="55"/>
    </row>
    <row r="6" spans="1:25" ht="15" thickBot="1" x14ac:dyDescent="0.35">
      <c r="A6" s="21">
        <v>2</v>
      </c>
      <c r="B6" s="30" t="s">
        <v>152</v>
      </c>
      <c r="C6" s="97">
        <v>11131</v>
      </c>
      <c r="D6" s="30" t="s">
        <v>153</v>
      </c>
      <c r="E6" s="31" t="s">
        <v>154</v>
      </c>
      <c r="F6" s="32" t="s">
        <v>53</v>
      </c>
      <c r="G6" s="64">
        <f>SUM(StoraO!J8)</f>
        <v>0.6</v>
      </c>
      <c r="H6" s="24"/>
      <c r="I6" s="71">
        <f>SUM(PaterN!L13)</f>
        <v>0.42105263157894735</v>
      </c>
      <c r="J6" s="64">
        <f>SUM(HermÖ!L6)</f>
        <v>6.3829787234042548E-2</v>
      </c>
      <c r="K6" s="111">
        <v>1.5</v>
      </c>
      <c r="L6" s="24">
        <f>SUM('Tjörn runt'!H32)</f>
        <v>0.43689320388349512</v>
      </c>
      <c r="M6" s="24"/>
      <c r="N6" s="111">
        <v>1.5</v>
      </c>
      <c r="O6" s="100">
        <f>SUM(G6:N6)-K6-N6</f>
        <v>1.5217756226964845</v>
      </c>
      <c r="P6" s="16">
        <f>O6-W6</f>
        <v>-102.47822437730352</v>
      </c>
      <c r="Q6" s="13">
        <v>4</v>
      </c>
      <c r="R6" s="13"/>
      <c r="S6" s="13">
        <v>45</v>
      </c>
      <c r="T6" s="13"/>
      <c r="U6" s="13">
        <v>46</v>
      </c>
      <c r="V6" s="13">
        <v>9</v>
      </c>
      <c r="W6" s="28">
        <f>SUM(Q6:V6)</f>
        <v>104</v>
      </c>
      <c r="X6" s="55"/>
      <c r="Y6" s="55"/>
    </row>
    <row r="7" spans="1:25" ht="15" thickBot="1" x14ac:dyDescent="0.35">
      <c r="A7" s="21">
        <v>3</v>
      </c>
      <c r="B7" s="15" t="s">
        <v>58</v>
      </c>
      <c r="C7" s="63">
        <v>712</v>
      </c>
      <c r="D7" s="15" t="s">
        <v>331</v>
      </c>
      <c r="E7" s="15" t="s">
        <v>325</v>
      </c>
      <c r="F7" s="15"/>
      <c r="G7" s="111">
        <v>1.5</v>
      </c>
      <c r="H7" s="24"/>
      <c r="I7" s="71">
        <f>SUM(PaterN!L8)</f>
        <v>0.10526315789473684</v>
      </c>
      <c r="J7" s="64">
        <f>SUM(HermÖ!L7)</f>
        <v>0.10638297872340426</v>
      </c>
      <c r="K7" s="111">
        <v>1.5</v>
      </c>
      <c r="L7" s="24">
        <f>SUM('Tjörn runt'!H13)</f>
        <v>0.1553398058252427</v>
      </c>
      <c r="M7" s="24"/>
      <c r="N7" s="111">
        <v>1.5</v>
      </c>
      <c r="O7" s="100">
        <f>SUM(G7:N7)-K7-N7</f>
        <v>1.8669859424433835</v>
      </c>
      <c r="P7" s="16">
        <f>O7-W7</f>
        <v>-237.13301405755661</v>
      </c>
      <c r="Q7" s="13"/>
      <c r="R7" s="13">
        <v>4</v>
      </c>
      <c r="S7" s="13">
        <v>34</v>
      </c>
      <c r="T7" s="13"/>
      <c r="U7" s="13">
        <v>77</v>
      </c>
      <c r="V7" s="13">
        <v>124</v>
      </c>
      <c r="W7" s="28">
        <f>SUM(Q7:V7)</f>
        <v>239</v>
      </c>
      <c r="X7" s="55"/>
      <c r="Y7" s="55"/>
    </row>
    <row r="8" spans="1:25" ht="15" thickBot="1" x14ac:dyDescent="0.35">
      <c r="A8" s="21">
        <v>4</v>
      </c>
      <c r="B8" s="30" t="s">
        <v>59</v>
      </c>
      <c r="C8" s="97">
        <v>10070</v>
      </c>
      <c r="D8" s="30" t="s">
        <v>77</v>
      </c>
      <c r="E8" s="31" t="s">
        <v>272</v>
      </c>
      <c r="F8" s="32" t="s">
        <v>23</v>
      </c>
      <c r="G8" s="64">
        <f>SUM(StoraO!J5)</f>
        <v>0.1</v>
      </c>
      <c r="H8" s="24"/>
      <c r="I8" s="71">
        <f>SUM(PaterN!L5)</f>
        <v>2.6315789473684209E-2</v>
      </c>
      <c r="J8" s="111">
        <v>1.5</v>
      </c>
      <c r="K8" s="111">
        <v>1.5</v>
      </c>
      <c r="L8" s="24">
        <f>SUM('Tjörn runt'!H19)</f>
        <v>0.25728155339805825</v>
      </c>
      <c r="M8" s="24"/>
      <c r="N8" s="111">
        <v>1.5</v>
      </c>
      <c r="O8" s="100">
        <f>SUM(G8:N8)-K8-N8</f>
        <v>1.8835973428717425</v>
      </c>
      <c r="P8" s="16">
        <f>O8-W8</f>
        <v>-32.116402657128255</v>
      </c>
      <c r="Q8" s="13">
        <v>9</v>
      </c>
      <c r="R8" s="13">
        <v>7</v>
      </c>
      <c r="S8" s="13"/>
      <c r="T8" s="13">
        <v>8</v>
      </c>
      <c r="U8" s="13"/>
      <c r="V8" s="13">
        <v>10</v>
      </c>
      <c r="W8" s="28">
        <f>SUM(Q8:V8)</f>
        <v>34</v>
      </c>
      <c r="X8" s="55"/>
      <c r="Y8" s="55"/>
    </row>
    <row r="9" spans="1:25" ht="15" thickBot="1" x14ac:dyDescent="0.35">
      <c r="A9" s="21">
        <v>5</v>
      </c>
      <c r="B9" s="15" t="s">
        <v>352</v>
      </c>
      <c r="C9" s="61">
        <v>1410</v>
      </c>
      <c r="D9" s="15" t="s">
        <v>353</v>
      </c>
      <c r="E9" s="15" t="s">
        <v>399</v>
      </c>
      <c r="F9" s="15" t="s">
        <v>24</v>
      </c>
      <c r="G9" s="111">
        <v>1.5</v>
      </c>
      <c r="H9" s="112"/>
      <c r="I9" s="114">
        <v>1.5</v>
      </c>
      <c r="J9" s="64">
        <f>SUM(HermÖ!L9)</f>
        <v>0.19148936170212766</v>
      </c>
      <c r="K9" s="64">
        <f>SUM(Nordön!I6)</f>
        <v>0.13333333333333333</v>
      </c>
      <c r="L9" s="24">
        <f>SUM('Tjörn runt'!H24)</f>
        <v>0.3155339805825243</v>
      </c>
      <c r="M9" s="24"/>
      <c r="N9" s="111">
        <v>1.5</v>
      </c>
      <c r="O9" s="100">
        <f>SUM(G9:N9)-I9-N9</f>
        <v>2.1403566756179853</v>
      </c>
      <c r="P9" s="16">
        <f>O9-W9</f>
        <v>-111.85964332438202</v>
      </c>
      <c r="Q9" s="13"/>
      <c r="R9" s="13">
        <v>17</v>
      </c>
      <c r="S9" s="13">
        <v>55</v>
      </c>
      <c r="T9" s="13">
        <v>5</v>
      </c>
      <c r="U9" s="13">
        <v>37</v>
      </c>
      <c r="V9" s="13"/>
      <c r="W9" s="28">
        <f>SUM(Q9:V9)</f>
        <v>114</v>
      </c>
      <c r="X9" s="55"/>
      <c r="Y9" s="55"/>
    </row>
    <row r="10" spans="1:25" ht="15" thickBot="1" x14ac:dyDescent="0.35">
      <c r="A10" s="21">
        <v>6</v>
      </c>
      <c r="B10" s="15" t="s">
        <v>322</v>
      </c>
      <c r="C10" s="63">
        <v>133</v>
      </c>
      <c r="D10" s="15" t="s">
        <v>323</v>
      </c>
      <c r="E10" s="15" t="s">
        <v>324</v>
      </c>
      <c r="F10" s="15"/>
      <c r="G10" s="111">
        <v>1.5</v>
      </c>
      <c r="H10" s="24"/>
      <c r="I10" s="71">
        <f>SUM(PaterN!L6)</f>
        <v>5.2631578947368418E-2</v>
      </c>
      <c r="J10" s="64">
        <f>SUM(HermÖ!L13)</f>
        <v>0.40425531914893614</v>
      </c>
      <c r="K10" s="111">
        <v>1.5</v>
      </c>
      <c r="L10" s="24">
        <f>SUM('Tjörn runt'!H16)</f>
        <v>0.22815533980582525</v>
      </c>
      <c r="M10" s="24"/>
      <c r="N10" s="111">
        <v>1.5</v>
      </c>
      <c r="O10" s="100">
        <f>SUM(G10:N10)-K10-N10</f>
        <v>2.1850422379021301</v>
      </c>
      <c r="P10" s="16">
        <f>O10-W10</f>
        <v>-161.81495776209786</v>
      </c>
      <c r="Q10" s="13">
        <v>10</v>
      </c>
      <c r="R10" s="13"/>
      <c r="S10" s="13">
        <v>26</v>
      </c>
      <c r="T10" s="13"/>
      <c r="U10" s="13">
        <v>124</v>
      </c>
      <c r="V10" s="13">
        <v>4</v>
      </c>
      <c r="W10" s="28">
        <f>SUM(Q10:V10)</f>
        <v>164</v>
      </c>
      <c r="X10" s="55"/>
      <c r="Y10" s="55"/>
    </row>
    <row r="11" spans="1:25" ht="15" thickBot="1" x14ac:dyDescent="0.35">
      <c r="A11" s="21">
        <v>7</v>
      </c>
      <c r="B11" s="15" t="s">
        <v>124</v>
      </c>
      <c r="C11" s="63">
        <v>98</v>
      </c>
      <c r="D11" s="15" t="s">
        <v>144</v>
      </c>
      <c r="E11" s="15" t="s">
        <v>145</v>
      </c>
      <c r="F11" s="15" t="s">
        <v>53</v>
      </c>
      <c r="G11" s="111">
        <v>1.5</v>
      </c>
      <c r="H11" s="24"/>
      <c r="I11" s="71">
        <f>SUM(PaterN!L12)</f>
        <v>0.31578947368421051</v>
      </c>
      <c r="J11" s="64">
        <f>SUM(HermÖ!L12)</f>
        <v>0.38297872340425532</v>
      </c>
      <c r="K11" s="111">
        <v>1.5</v>
      </c>
      <c r="L11" s="24">
        <f>SUM('Tjörn runt'!H12)</f>
        <v>0.15048543689320387</v>
      </c>
      <c r="M11" s="24"/>
      <c r="N11" s="111">
        <v>1.5</v>
      </c>
      <c r="O11" s="100">
        <f>SUM(G11:N11)-K11-N11</f>
        <v>2.3492536339816699</v>
      </c>
      <c r="P11" s="16">
        <f>O11-W11</f>
        <v>-74.650746366018325</v>
      </c>
      <c r="Q11" s="13">
        <v>7</v>
      </c>
      <c r="R11" s="13">
        <v>2</v>
      </c>
      <c r="S11" s="13"/>
      <c r="T11" s="13">
        <v>18</v>
      </c>
      <c r="U11" s="13">
        <v>50</v>
      </c>
      <c r="V11" s="13"/>
      <c r="W11" s="28">
        <f>SUM(Q11:V11)</f>
        <v>77</v>
      </c>
      <c r="X11" s="55"/>
      <c r="Y11" s="55"/>
    </row>
    <row r="12" spans="1:25" ht="15" thickBot="1" x14ac:dyDescent="0.35">
      <c r="A12" s="21">
        <v>8</v>
      </c>
      <c r="B12" s="22" t="s">
        <v>44</v>
      </c>
      <c r="C12" s="23" t="s">
        <v>268</v>
      </c>
      <c r="D12" s="22" t="s">
        <v>269</v>
      </c>
      <c r="E12" s="22" t="s">
        <v>335</v>
      </c>
      <c r="F12" s="22" t="s">
        <v>53</v>
      </c>
      <c r="G12" s="111">
        <v>1.5</v>
      </c>
      <c r="H12" s="112"/>
      <c r="I12" s="71">
        <f>SUM(PaterN!L16)</f>
        <v>0.63157894736842102</v>
      </c>
      <c r="J12" s="64">
        <f>SUM(HermÖ!L17)</f>
        <v>0.57446808510638303</v>
      </c>
      <c r="K12" s="111">
        <v>1.5</v>
      </c>
      <c r="L12" s="64">
        <f>SUM('Tjörn runt'!H23)</f>
        <v>0.29611650485436891</v>
      </c>
      <c r="M12" s="24"/>
      <c r="N12" s="111">
        <v>1.5</v>
      </c>
      <c r="O12" s="100">
        <f>SUM(G12:N12)-K12-N12</f>
        <v>3.0021635373291726</v>
      </c>
      <c r="P12" s="84"/>
      <c r="Q12" s="118"/>
      <c r="R12" s="118"/>
      <c r="S12" s="118"/>
      <c r="T12" s="118"/>
      <c r="U12" s="118"/>
      <c r="V12" s="118"/>
      <c r="W12" s="121"/>
      <c r="X12" s="55"/>
      <c r="Y12" s="55"/>
    </row>
    <row r="13" spans="1:25" ht="15" thickBot="1" x14ac:dyDescent="0.35">
      <c r="A13" s="21">
        <v>9</v>
      </c>
      <c r="B13" s="15" t="s">
        <v>412</v>
      </c>
      <c r="C13" s="61"/>
      <c r="D13" s="15" t="s">
        <v>616</v>
      </c>
      <c r="E13" s="15" t="s">
        <v>434</v>
      </c>
      <c r="F13" s="15"/>
      <c r="G13" s="111">
        <v>1.5</v>
      </c>
      <c r="H13" s="112"/>
      <c r="I13" s="114">
        <v>1.5</v>
      </c>
      <c r="J13" s="111">
        <v>1.5</v>
      </c>
      <c r="K13" s="64">
        <f>SUM(Nordön!I5)</f>
        <v>6.6666666666666666E-2</v>
      </c>
      <c r="L13" s="64">
        <f>SUM('Tjörn runt'!H2)</f>
        <v>9.7087378640776691E-3</v>
      </c>
      <c r="M13" s="24"/>
      <c r="N13" s="111">
        <v>1.5</v>
      </c>
      <c r="O13" s="100">
        <f>SUM(G13:N13)-I13-N13</f>
        <v>3.0763754045307445</v>
      </c>
      <c r="Q13" s="13"/>
      <c r="R13" s="13"/>
      <c r="S13" s="13"/>
      <c r="T13" s="13"/>
      <c r="U13" s="13"/>
      <c r="V13" s="13"/>
      <c r="W13" s="28"/>
    </row>
    <row r="14" spans="1:25" ht="15" thickBot="1" x14ac:dyDescent="0.35">
      <c r="A14" s="21">
        <v>10</v>
      </c>
      <c r="B14" s="15" t="s">
        <v>251</v>
      </c>
      <c r="C14" s="61">
        <v>666</v>
      </c>
      <c r="D14" s="15" t="s">
        <v>339</v>
      </c>
      <c r="E14" s="15" t="s">
        <v>398</v>
      </c>
      <c r="F14" s="15" t="s">
        <v>294</v>
      </c>
      <c r="G14" s="111">
        <v>1.5</v>
      </c>
      <c r="H14" s="112"/>
      <c r="I14" s="114">
        <v>1.5</v>
      </c>
      <c r="J14" s="64">
        <f>SUM(HermÖ!L5)</f>
        <v>2.1276595744680851E-2</v>
      </c>
      <c r="K14" s="111">
        <v>1.5</v>
      </c>
      <c r="L14" s="24">
        <f>SUM('Tjörn runt'!H7)</f>
        <v>9.2233009708737865E-2</v>
      </c>
      <c r="M14" s="24"/>
      <c r="N14" s="111">
        <v>1.5</v>
      </c>
      <c r="O14" s="100">
        <f>SUM(G14:N14)-K14-N14</f>
        <v>3.1135096054534186</v>
      </c>
      <c r="P14" s="16">
        <f>O14-W14</f>
        <v>-235.88649039454657</v>
      </c>
      <c r="Q14" s="13"/>
      <c r="R14" s="13">
        <v>4</v>
      </c>
      <c r="S14" s="13">
        <v>34</v>
      </c>
      <c r="T14" s="13"/>
      <c r="U14" s="13">
        <v>77</v>
      </c>
      <c r="V14" s="13">
        <v>124</v>
      </c>
      <c r="W14" s="28">
        <f>SUM(Q14:V14)</f>
        <v>239</v>
      </c>
    </row>
    <row r="15" spans="1:25" ht="15" thickBot="1" x14ac:dyDescent="0.35">
      <c r="A15" s="21">
        <v>16</v>
      </c>
      <c r="B15" s="15" t="s">
        <v>317</v>
      </c>
      <c r="C15" s="61">
        <v>13975</v>
      </c>
      <c r="D15" s="15" t="s">
        <v>318</v>
      </c>
      <c r="E15" s="15" t="s">
        <v>319</v>
      </c>
      <c r="F15" s="15"/>
      <c r="G15" s="64">
        <f>SUM(StoraO!J7)</f>
        <v>0.5</v>
      </c>
      <c r="H15" s="112"/>
      <c r="I15" s="114">
        <v>1.5</v>
      </c>
      <c r="J15" s="64">
        <f>SUM(HermÖ!L14)</f>
        <v>0.42553191489361702</v>
      </c>
      <c r="K15" s="111">
        <v>1.5</v>
      </c>
      <c r="L15" s="112">
        <v>1.5</v>
      </c>
      <c r="M15" s="24"/>
      <c r="N15" s="64">
        <f>SUM(Höstknalten!J6)</f>
        <v>0.9</v>
      </c>
      <c r="O15" s="100">
        <f>SUM(G15:N15)-K15-I15</f>
        <v>3.3255319148936175</v>
      </c>
      <c r="P15" s="16">
        <f>O15-W15</f>
        <v>-235.67446808510638</v>
      </c>
      <c r="Q15" s="13"/>
      <c r="R15" s="13">
        <v>4</v>
      </c>
      <c r="S15" s="13">
        <v>34</v>
      </c>
      <c r="T15" s="13"/>
      <c r="U15" s="13">
        <v>77</v>
      </c>
      <c r="V15" s="13">
        <v>124</v>
      </c>
      <c r="W15" s="28">
        <f>SUM(Q15:V15)</f>
        <v>239</v>
      </c>
    </row>
    <row r="16" spans="1:25" ht="15" thickBot="1" x14ac:dyDescent="0.35">
      <c r="A16" s="21">
        <v>11</v>
      </c>
      <c r="B16" s="22" t="s">
        <v>96</v>
      </c>
      <c r="C16" s="23" t="s">
        <v>188</v>
      </c>
      <c r="D16" s="22" t="s">
        <v>189</v>
      </c>
      <c r="E16" s="22" t="s">
        <v>190</v>
      </c>
      <c r="F16" s="22"/>
      <c r="G16" s="111">
        <v>1.5</v>
      </c>
      <c r="H16" s="24"/>
      <c r="I16" s="71">
        <f>SUM(PaterN!L9)</f>
        <v>0.21052631578947367</v>
      </c>
      <c r="J16" s="111">
        <v>1.5</v>
      </c>
      <c r="K16" s="111">
        <v>1.5</v>
      </c>
      <c r="L16" s="24">
        <f>SUM('Tjörn runt'!H11)</f>
        <v>0.14077669902912621</v>
      </c>
      <c r="M16" s="24"/>
      <c r="N16" s="111">
        <v>1.5</v>
      </c>
      <c r="O16" s="100">
        <f>SUM(G16:N16)-K16-N16</f>
        <v>3.3513030148185994</v>
      </c>
      <c r="P16" s="84"/>
      <c r="Q16" s="118"/>
      <c r="R16" s="118"/>
      <c r="S16" s="118"/>
      <c r="T16" s="118"/>
      <c r="U16" s="118"/>
      <c r="V16" s="118"/>
      <c r="W16" s="121"/>
    </row>
    <row r="17" spans="1:23" ht="15" thickBot="1" x14ac:dyDescent="0.35">
      <c r="A17" s="21">
        <v>12</v>
      </c>
      <c r="B17" s="15" t="s">
        <v>76</v>
      </c>
      <c r="C17" s="25">
        <v>49</v>
      </c>
      <c r="D17" s="15" t="s">
        <v>375</v>
      </c>
      <c r="E17" s="15" t="s">
        <v>401</v>
      </c>
      <c r="F17" s="15" t="s">
        <v>373</v>
      </c>
      <c r="G17" s="111">
        <v>1.5</v>
      </c>
      <c r="H17" s="24"/>
      <c r="I17" s="114">
        <v>1.5</v>
      </c>
      <c r="J17" s="64">
        <f>SUM(HermÖ!L19)</f>
        <v>0.72340425531914898</v>
      </c>
      <c r="K17" s="64">
        <f>SUM(Nordön!I13)</f>
        <v>0.6</v>
      </c>
      <c r="L17" s="24">
        <f>SUM('Tjörn runt'!H38)</f>
        <v>0.54854368932038833</v>
      </c>
      <c r="M17" s="24"/>
      <c r="N17" s="111">
        <v>1.5</v>
      </c>
      <c r="O17" s="100">
        <f>SUM(G17:N17)-I17-N17</f>
        <v>3.3719479446395368</v>
      </c>
      <c r="P17" s="16">
        <f>O17-W17</f>
        <v>-235.62805205536046</v>
      </c>
      <c r="Q17" s="13"/>
      <c r="R17" s="13">
        <v>4</v>
      </c>
      <c r="S17" s="13">
        <v>34</v>
      </c>
      <c r="T17" s="13"/>
      <c r="U17" s="13">
        <v>77</v>
      </c>
      <c r="V17" s="13">
        <v>124</v>
      </c>
      <c r="W17" s="28">
        <f>SUM(Q17:V17)</f>
        <v>239</v>
      </c>
    </row>
    <row r="18" spans="1:23" ht="15" thickBot="1" x14ac:dyDescent="0.35">
      <c r="A18" s="21">
        <v>13</v>
      </c>
      <c r="B18" s="19" t="s">
        <v>252</v>
      </c>
      <c r="C18" s="20" t="s">
        <v>253</v>
      </c>
      <c r="D18" s="19" t="s">
        <v>254</v>
      </c>
      <c r="E18" s="19" t="s">
        <v>255</v>
      </c>
      <c r="F18" s="19" t="s">
        <v>53</v>
      </c>
      <c r="G18" s="111">
        <v>1.5</v>
      </c>
      <c r="H18" s="112"/>
      <c r="I18" s="64">
        <f>SUM(PaterN!L11)</f>
        <v>0.28947368421052633</v>
      </c>
      <c r="J18" s="111">
        <f>SUM(HermÖ!L27)</f>
        <v>1.5</v>
      </c>
      <c r="K18" s="111">
        <v>1.5</v>
      </c>
      <c r="L18" s="24">
        <f>SUM('Tjörn runt'!H9)</f>
        <v>0.11165048543689321</v>
      </c>
      <c r="M18" s="24"/>
      <c r="N18" s="111">
        <v>1.5</v>
      </c>
      <c r="O18" s="100">
        <f>SUM(G18:N18)-K18-N18</f>
        <v>3.4011241696474199</v>
      </c>
      <c r="Q18" s="120"/>
      <c r="R18" s="120"/>
      <c r="S18" s="120"/>
      <c r="T18" s="120"/>
      <c r="U18" s="120"/>
      <c r="V18" s="120"/>
      <c r="W18" s="123"/>
    </row>
    <row r="19" spans="1:23" ht="15" thickBot="1" x14ac:dyDescent="0.35">
      <c r="A19" s="21">
        <v>14</v>
      </c>
      <c r="B19" s="15" t="s">
        <v>326</v>
      </c>
      <c r="C19" s="15">
        <v>622</v>
      </c>
      <c r="D19" s="15" t="s">
        <v>328</v>
      </c>
      <c r="E19" s="15" t="s">
        <v>327</v>
      </c>
      <c r="F19" s="15" t="s">
        <v>53</v>
      </c>
      <c r="G19" s="111">
        <v>1.5</v>
      </c>
      <c r="H19" s="112"/>
      <c r="I19" s="71">
        <f>SUM(PaterN!L7)</f>
        <v>7.8947368421052627E-2</v>
      </c>
      <c r="J19" s="111">
        <v>1.5</v>
      </c>
      <c r="K19" s="111">
        <v>1.5</v>
      </c>
      <c r="L19" s="64">
        <f>SUM('Tjörn runt'!H29)</f>
        <v>0.40776699029126212</v>
      </c>
      <c r="M19" s="24"/>
      <c r="N19" s="111">
        <v>1.5</v>
      </c>
      <c r="O19" s="100">
        <f>SUM(G19:N19)-K19-N19</f>
        <v>3.4867143587123151</v>
      </c>
      <c r="P19" s="84"/>
      <c r="Q19" s="118"/>
      <c r="R19" s="118"/>
      <c r="S19" s="118"/>
      <c r="T19" s="118"/>
      <c r="U19" s="118"/>
      <c r="V19" s="118"/>
      <c r="W19" s="121"/>
    </row>
    <row r="20" spans="1:23" ht="15" thickBot="1" x14ac:dyDescent="0.35">
      <c r="A20" s="21">
        <v>15</v>
      </c>
      <c r="B20" s="15" t="s">
        <v>312</v>
      </c>
      <c r="C20" s="15">
        <v>4808</v>
      </c>
      <c r="D20" s="15" t="s">
        <v>367</v>
      </c>
      <c r="E20" s="15" t="s">
        <v>400</v>
      </c>
      <c r="F20" s="15" t="s">
        <v>364</v>
      </c>
      <c r="G20" s="111">
        <v>1.5</v>
      </c>
      <c r="H20" s="112"/>
      <c r="I20" s="114">
        <v>1.5</v>
      </c>
      <c r="J20" s="64">
        <f>SUM(HermÖ!L15)</f>
        <v>0.44680851063829785</v>
      </c>
      <c r="K20" s="111">
        <v>1.5</v>
      </c>
      <c r="L20" s="67">
        <f>SUM('Tjörn runt'!H8)</f>
        <v>0.10194174757281553</v>
      </c>
      <c r="M20" s="67"/>
      <c r="N20" s="112">
        <v>1.5</v>
      </c>
      <c r="O20" s="100">
        <f>SUM(G20:N20)-K20-N20</f>
        <v>3.548750258211113</v>
      </c>
      <c r="P20" s="16">
        <f>O20-W20</f>
        <v>-235.4512497417889</v>
      </c>
      <c r="Q20" s="68"/>
      <c r="R20" s="68">
        <v>4</v>
      </c>
      <c r="S20" s="68">
        <v>34</v>
      </c>
      <c r="T20" s="68"/>
      <c r="U20" s="68">
        <v>77</v>
      </c>
      <c r="V20" s="68">
        <v>124</v>
      </c>
      <c r="W20" s="69">
        <f>SUM(Q20:V20)</f>
        <v>239</v>
      </c>
    </row>
    <row r="21" spans="1:23" ht="15" thickBot="1" x14ac:dyDescent="0.35">
      <c r="A21" s="21">
        <v>17</v>
      </c>
      <c r="B21" s="15" t="s">
        <v>35</v>
      </c>
      <c r="C21" s="15">
        <v>1034</v>
      </c>
      <c r="D21" s="15" t="s">
        <v>36</v>
      </c>
      <c r="E21" s="15" t="s">
        <v>271</v>
      </c>
      <c r="F21" s="15" t="s">
        <v>37</v>
      </c>
      <c r="G21" s="111">
        <v>1.5</v>
      </c>
      <c r="H21" s="112"/>
      <c r="I21" s="71">
        <f>SUM(PaterN!L15)</f>
        <v>0.55263157894736847</v>
      </c>
      <c r="J21" s="111">
        <v>1.5</v>
      </c>
      <c r="K21" s="111">
        <v>1.5</v>
      </c>
      <c r="L21" s="64">
        <f>SUM('Tjörn runt'!H31)</f>
        <v>0.42233009708737862</v>
      </c>
      <c r="M21" s="113"/>
      <c r="N21" s="111">
        <v>1.5</v>
      </c>
      <c r="O21" s="100">
        <f>SUM(G21:N21)-K21-N21</f>
        <v>3.9749616760347468</v>
      </c>
      <c r="P21" s="16">
        <f>O21-W21</f>
        <v>-150.02503832396525</v>
      </c>
      <c r="Q21" s="68">
        <v>1</v>
      </c>
      <c r="R21" s="68"/>
      <c r="S21" s="68">
        <v>10</v>
      </c>
      <c r="T21" s="68"/>
      <c r="U21" s="68">
        <v>19</v>
      </c>
      <c r="V21" s="68">
        <v>124</v>
      </c>
      <c r="W21" s="69">
        <f>SUM(Q21:V21)</f>
        <v>154</v>
      </c>
    </row>
    <row r="22" spans="1:23" ht="15" thickBot="1" x14ac:dyDescent="0.35">
      <c r="A22" s="21">
        <v>18</v>
      </c>
      <c r="B22" s="22" t="s">
        <v>290</v>
      </c>
      <c r="C22" s="23" t="s">
        <v>291</v>
      </c>
      <c r="D22" s="22" t="s">
        <v>295</v>
      </c>
      <c r="E22" s="22" t="s">
        <v>292</v>
      </c>
      <c r="F22" s="22" t="s">
        <v>294</v>
      </c>
      <c r="G22" s="111">
        <v>1.5</v>
      </c>
      <c r="H22" s="112"/>
      <c r="I22" s="114">
        <v>1.5</v>
      </c>
      <c r="J22" s="64">
        <f>SUM(HermÖ!L18)</f>
        <v>0.5957446808510638</v>
      </c>
      <c r="K22" s="111">
        <v>1.5</v>
      </c>
      <c r="L22" s="67">
        <f>SUM('Tjörn runt'!H30)</f>
        <v>0.41747572815533979</v>
      </c>
      <c r="M22" s="67"/>
      <c r="N22" s="111">
        <v>1.5</v>
      </c>
      <c r="O22" s="100">
        <f>SUM(G22:N22)-K22-N22</f>
        <v>4.0132204090064043</v>
      </c>
      <c r="Q22" s="136"/>
      <c r="R22" s="136"/>
      <c r="S22" s="136"/>
      <c r="T22" s="136"/>
      <c r="U22" s="136"/>
      <c r="V22" s="136"/>
      <c r="W22" s="138"/>
    </row>
    <row r="23" spans="1:23" ht="15" thickBot="1" x14ac:dyDescent="0.35">
      <c r="A23" s="21">
        <v>19</v>
      </c>
      <c r="B23" s="30" t="s">
        <v>129</v>
      </c>
      <c r="C23" s="36">
        <v>393</v>
      </c>
      <c r="D23" s="30" t="s">
        <v>193</v>
      </c>
      <c r="E23" s="31" t="s">
        <v>194</v>
      </c>
      <c r="F23" s="32" t="s">
        <v>34</v>
      </c>
      <c r="G23" s="111">
        <v>1.5</v>
      </c>
      <c r="H23" s="24"/>
      <c r="I23" s="114">
        <v>1.5</v>
      </c>
      <c r="J23" s="111">
        <v>1.5</v>
      </c>
      <c r="K23" s="64">
        <f>SUM(Nordön!I18)</f>
        <v>0.93333333333333335</v>
      </c>
      <c r="L23" s="64">
        <f>SUM('Tjörn runt'!H6)</f>
        <v>8.7378640776699032E-2</v>
      </c>
      <c r="M23" s="67"/>
      <c r="N23" s="111">
        <v>1.5</v>
      </c>
      <c r="O23" s="100">
        <f>SUM(G23:N23)-I23-N23</f>
        <v>4.020711974110033</v>
      </c>
      <c r="P23" s="16">
        <f>O23-W23</f>
        <v>-234.97928802588996</v>
      </c>
      <c r="Q23" s="68"/>
      <c r="R23" s="68">
        <v>4</v>
      </c>
      <c r="S23" s="68">
        <v>34</v>
      </c>
      <c r="T23" s="68"/>
      <c r="U23" s="68">
        <v>77</v>
      </c>
      <c r="V23" s="68">
        <v>124</v>
      </c>
      <c r="W23" s="69">
        <f>SUM(Q23:V23)</f>
        <v>239</v>
      </c>
    </row>
    <row r="24" spans="1:23" ht="15" thickBot="1" x14ac:dyDescent="0.35">
      <c r="A24" s="21">
        <v>20</v>
      </c>
      <c r="B24" s="15" t="s">
        <v>33</v>
      </c>
      <c r="C24" s="15">
        <v>39</v>
      </c>
      <c r="D24" s="15" t="s">
        <v>25</v>
      </c>
      <c r="E24" s="15" t="s">
        <v>26</v>
      </c>
      <c r="F24" s="15" t="s">
        <v>34</v>
      </c>
      <c r="G24" s="64">
        <f>SUM(StoraO!J9)</f>
        <v>0.7</v>
      </c>
      <c r="H24" s="24"/>
      <c r="I24" s="114">
        <v>1.5</v>
      </c>
      <c r="J24" s="111">
        <v>1.5</v>
      </c>
      <c r="K24" s="64">
        <f>SUM(Nordön!I9)</f>
        <v>0.33333333333333331</v>
      </c>
      <c r="L24" s="111">
        <v>1.5</v>
      </c>
      <c r="M24" s="67"/>
      <c r="N24" s="111">
        <v>1.5</v>
      </c>
      <c r="O24" s="100">
        <f>SUM(G24:N24)-I24-N24</f>
        <v>4.0333333333333332</v>
      </c>
      <c r="P24" s="16">
        <f>O24-W24</f>
        <v>-174.96666666666667</v>
      </c>
      <c r="Q24" s="68"/>
      <c r="R24" s="68">
        <v>5</v>
      </c>
      <c r="S24" s="68">
        <v>38</v>
      </c>
      <c r="T24" s="68"/>
      <c r="U24" s="68">
        <v>12</v>
      </c>
      <c r="V24" s="68">
        <v>124</v>
      </c>
      <c r="W24" s="69">
        <f>SUM(Q24:V24)</f>
        <v>179</v>
      </c>
    </row>
    <row r="25" spans="1:23" ht="15" thickBot="1" x14ac:dyDescent="0.35">
      <c r="A25" s="21">
        <v>21</v>
      </c>
      <c r="B25" s="30" t="s">
        <v>178</v>
      </c>
      <c r="C25" s="36">
        <v>150</v>
      </c>
      <c r="D25" s="30" t="s">
        <v>334</v>
      </c>
      <c r="E25" s="31" t="s">
        <v>330</v>
      </c>
      <c r="F25" s="32"/>
      <c r="G25" s="111">
        <v>1.5</v>
      </c>
      <c r="H25" s="24"/>
      <c r="I25" s="71">
        <f>SUM(PaterN!L18)</f>
        <v>1.0263157894736843</v>
      </c>
      <c r="J25" s="64">
        <f>SUM(HermÖ!L23)</f>
        <v>1.0212765957446808</v>
      </c>
      <c r="K25" s="111">
        <v>1.5</v>
      </c>
      <c r="L25" s="67">
        <f>SUM('Tjörn runt'!H50)</f>
        <v>0.70873786407766992</v>
      </c>
      <c r="M25" s="67"/>
      <c r="N25" s="111">
        <v>1.5</v>
      </c>
      <c r="O25" s="100">
        <f>SUM(G25:N25)-K25-N25</f>
        <v>4.2563302492960347</v>
      </c>
      <c r="P25" s="16">
        <f>O25-W25</f>
        <v>-234.74366975070396</v>
      </c>
      <c r="Q25" s="68"/>
      <c r="R25" s="68">
        <v>4</v>
      </c>
      <c r="S25" s="68">
        <v>34</v>
      </c>
      <c r="T25" s="68"/>
      <c r="U25" s="68">
        <v>77</v>
      </c>
      <c r="V25" s="68">
        <v>124</v>
      </c>
      <c r="W25" s="69">
        <f>SUM(Q25:V25)</f>
        <v>239</v>
      </c>
    </row>
    <row r="26" spans="1:23" ht="15" thickBot="1" x14ac:dyDescent="0.35">
      <c r="A26" s="21">
        <v>22</v>
      </c>
      <c r="B26" s="148" t="s">
        <v>377</v>
      </c>
      <c r="C26" s="148" t="s">
        <v>553</v>
      </c>
      <c r="D26" s="148"/>
      <c r="E26" s="148" t="s">
        <v>402</v>
      </c>
      <c r="F26" s="148" t="s">
        <v>519</v>
      </c>
      <c r="G26" s="111">
        <v>1.5</v>
      </c>
      <c r="H26" s="24"/>
      <c r="I26" s="114">
        <v>1.5</v>
      </c>
      <c r="J26" s="100">
        <f>SUM(HermÖ!L20)</f>
        <v>0.74468085106382975</v>
      </c>
      <c r="K26" s="111">
        <v>1.5</v>
      </c>
      <c r="L26" s="67">
        <f>SUM('Tjörn runt'!H41)</f>
        <v>0.58252427184466016</v>
      </c>
      <c r="M26" s="67"/>
      <c r="N26" s="111">
        <v>1.5</v>
      </c>
      <c r="O26" s="100">
        <f>SUM(G26:N26)-K26-N26</f>
        <v>4.3272051229084898</v>
      </c>
      <c r="P26" s="84"/>
      <c r="Q26" s="135"/>
      <c r="R26" s="135"/>
      <c r="S26" s="135"/>
      <c r="T26" s="135"/>
      <c r="U26" s="135"/>
      <c r="V26" s="135"/>
      <c r="W26" s="137"/>
    </row>
    <row r="27" spans="1:23" ht="15" thickBot="1" x14ac:dyDescent="0.35">
      <c r="A27" s="21">
        <v>23</v>
      </c>
      <c r="B27" s="15" t="s">
        <v>44</v>
      </c>
      <c r="C27" s="25">
        <v>163</v>
      </c>
      <c r="D27" s="15" t="s">
        <v>278</v>
      </c>
      <c r="E27" s="15" t="s">
        <v>279</v>
      </c>
      <c r="F27" s="15" t="s">
        <v>364</v>
      </c>
      <c r="G27" s="111">
        <v>1.5</v>
      </c>
      <c r="H27" s="112"/>
      <c r="I27" s="114">
        <v>1.5</v>
      </c>
      <c r="J27" s="64">
        <f>SUM(HermÖ!L21)</f>
        <v>0.80851063829787229</v>
      </c>
      <c r="K27" s="111">
        <v>1.5</v>
      </c>
      <c r="L27" s="64">
        <f>SUM('Tjörn runt'!H37)</f>
        <v>0.53883495145631066</v>
      </c>
      <c r="M27" s="67"/>
      <c r="N27" s="111">
        <v>1.5</v>
      </c>
      <c r="O27" s="100">
        <f>SUM(G27:N27)-K27-N27</f>
        <v>4.3473455897541831</v>
      </c>
      <c r="P27" s="84"/>
      <c r="Q27" s="135"/>
      <c r="R27" s="135"/>
      <c r="S27" s="135"/>
      <c r="T27" s="135"/>
      <c r="U27" s="135"/>
      <c r="V27" s="135"/>
      <c r="W27" s="137"/>
    </row>
    <row r="28" spans="1:23" ht="15" thickBot="1" x14ac:dyDescent="0.35">
      <c r="A28" s="21">
        <v>24</v>
      </c>
      <c r="B28" s="148" t="s">
        <v>442</v>
      </c>
      <c r="C28" s="148" t="s">
        <v>440</v>
      </c>
      <c r="D28" s="148"/>
      <c r="E28" s="148" t="s">
        <v>441</v>
      </c>
      <c r="F28" s="148" t="s">
        <v>443</v>
      </c>
      <c r="G28" s="111">
        <v>1.5</v>
      </c>
      <c r="H28" s="24"/>
      <c r="I28" s="114">
        <v>1.5</v>
      </c>
      <c r="J28" s="111">
        <v>1.5</v>
      </c>
      <c r="K28" s="111">
        <v>1.5</v>
      </c>
      <c r="L28" s="67">
        <f>SUM('Tjörn runt'!H3)</f>
        <v>1.4563106796116505E-2</v>
      </c>
      <c r="M28" s="67"/>
      <c r="N28" s="111">
        <v>1.5</v>
      </c>
      <c r="O28" s="100">
        <f>SUM(G28:N28)-K28-N28</f>
        <v>4.5145631067961167</v>
      </c>
      <c r="P28" s="16">
        <f>O28-W28</f>
        <v>-234.48543689320388</v>
      </c>
      <c r="Q28" s="68"/>
      <c r="R28" s="68">
        <v>4</v>
      </c>
      <c r="S28" s="68">
        <v>34</v>
      </c>
      <c r="T28" s="68"/>
      <c r="U28" s="68">
        <v>77</v>
      </c>
      <c r="V28" s="68">
        <v>124</v>
      </c>
      <c r="W28" s="69">
        <f>SUM(Q28:V28)</f>
        <v>239</v>
      </c>
    </row>
    <row r="29" spans="1:23" ht="15" thickBot="1" x14ac:dyDescent="0.35">
      <c r="A29" s="21">
        <v>25</v>
      </c>
      <c r="B29" s="15" t="s">
        <v>57</v>
      </c>
      <c r="C29" s="15">
        <v>21</v>
      </c>
      <c r="D29" s="15" t="s">
        <v>615</v>
      </c>
      <c r="E29" s="15" t="s">
        <v>447</v>
      </c>
      <c r="F29" s="15"/>
      <c r="G29" s="111">
        <v>1.5</v>
      </c>
      <c r="H29" s="112"/>
      <c r="I29" s="114">
        <v>1.5</v>
      </c>
      <c r="J29" s="111">
        <v>1.5</v>
      </c>
      <c r="K29" s="111">
        <v>1.5</v>
      </c>
      <c r="L29" s="64">
        <f>SUM('Tjörn runt'!H4)</f>
        <v>2.9126213592233011E-2</v>
      </c>
      <c r="M29" s="67"/>
      <c r="N29" s="111">
        <v>1.5</v>
      </c>
      <c r="O29" s="100">
        <f>SUM(G29:N29)-K29-N29</f>
        <v>4.5291262135922334</v>
      </c>
      <c r="P29" s="16">
        <f>O29-W29</f>
        <v>-234.47087378640776</v>
      </c>
      <c r="Q29" s="68"/>
      <c r="R29" s="68">
        <v>4</v>
      </c>
      <c r="S29" s="68">
        <v>34</v>
      </c>
      <c r="T29" s="68"/>
      <c r="U29" s="68">
        <v>77</v>
      </c>
      <c r="V29" s="68">
        <v>124</v>
      </c>
      <c r="W29" s="69">
        <f>SUM(Q29:V29)</f>
        <v>239</v>
      </c>
    </row>
    <row r="30" spans="1:23" ht="15" thickBot="1" x14ac:dyDescent="0.35">
      <c r="A30" s="21">
        <v>26</v>
      </c>
      <c r="B30" s="15" t="s">
        <v>132</v>
      </c>
      <c r="C30" s="15">
        <v>13697</v>
      </c>
      <c r="D30" s="15" t="s">
        <v>297</v>
      </c>
      <c r="E30" s="15" t="s">
        <v>298</v>
      </c>
      <c r="F30" s="15" t="s">
        <v>299</v>
      </c>
      <c r="G30" s="111">
        <v>1.5</v>
      </c>
      <c r="H30" s="112"/>
      <c r="I30" s="114">
        <v>1.5</v>
      </c>
      <c r="J30" s="111">
        <v>1.5</v>
      </c>
      <c r="K30" s="111">
        <v>1.5</v>
      </c>
      <c r="L30" s="67">
        <f>SUM('Tjörn runt'!H5)</f>
        <v>8.2524271844660199E-2</v>
      </c>
      <c r="M30" s="67"/>
      <c r="N30" s="111">
        <v>1.5</v>
      </c>
      <c r="O30" s="100">
        <f>SUM(G30:N30)-K30-N30</f>
        <v>4.5825242718446599</v>
      </c>
      <c r="P30" s="16">
        <f>O30-W30</f>
        <v>-234.41747572815535</v>
      </c>
      <c r="Q30" s="68"/>
      <c r="R30" s="68">
        <v>4</v>
      </c>
      <c r="S30" s="68">
        <v>34</v>
      </c>
      <c r="T30" s="68"/>
      <c r="U30" s="68">
        <v>77</v>
      </c>
      <c r="V30" s="68">
        <v>124</v>
      </c>
      <c r="W30" s="69">
        <f>SUM(Q30:V30)</f>
        <v>239</v>
      </c>
    </row>
    <row r="31" spans="1:23" ht="15" thickBot="1" x14ac:dyDescent="0.35">
      <c r="A31" s="21">
        <v>27</v>
      </c>
      <c r="B31" s="15" t="s">
        <v>96</v>
      </c>
      <c r="C31" s="25">
        <v>64</v>
      </c>
      <c r="D31" s="15" t="s">
        <v>136</v>
      </c>
      <c r="E31" s="15" t="s">
        <v>137</v>
      </c>
      <c r="F31" s="15" t="s">
        <v>48</v>
      </c>
      <c r="G31" s="111">
        <v>1.5</v>
      </c>
      <c r="H31" s="24"/>
      <c r="I31" s="114">
        <v>1.5</v>
      </c>
      <c r="J31" s="111">
        <v>1.5</v>
      </c>
      <c r="K31" s="111">
        <v>1.5</v>
      </c>
      <c r="L31" s="64">
        <f>SUM('Tjörn runt'!H10)</f>
        <v>0.11650485436893204</v>
      </c>
      <c r="M31" s="67"/>
      <c r="N31" s="111">
        <v>1.5</v>
      </c>
      <c r="O31" s="100">
        <f>SUM(G31:N31)-K31-N31</f>
        <v>4.616504854368932</v>
      </c>
      <c r="P31" s="16">
        <f>O31-W31</f>
        <v>-234.38349514563106</v>
      </c>
      <c r="Q31" s="68"/>
      <c r="R31" s="68">
        <v>4</v>
      </c>
      <c r="S31" s="68">
        <v>34</v>
      </c>
      <c r="T31" s="68"/>
      <c r="U31" s="68">
        <v>77</v>
      </c>
      <c r="V31" s="68">
        <v>124</v>
      </c>
      <c r="W31" s="69">
        <f>SUM(Q31:V31)</f>
        <v>239</v>
      </c>
    </row>
    <row r="32" spans="1:23" ht="15" thickBot="1" x14ac:dyDescent="0.35">
      <c r="A32" s="21">
        <v>28</v>
      </c>
      <c r="B32" s="15" t="s">
        <v>348</v>
      </c>
      <c r="C32" s="15">
        <v>97</v>
      </c>
      <c r="D32" s="15" t="s">
        <v>349</v>
      </c>
      <c r="E32" s="15" t="s">
        <v>396</v>
      </c>
      <c r="F32" s="15" t="s">
        <v>397</v>
      </c>
      <c r="G32" s="111">
        <v>1.5</v>
      </c>
      <c r="H32" s="112"/>
      <c r="I32" s="114">
        <v>1.5</v>
      </c>
      <c r="J32" s="64">
        <f>SUM(HermÖ!L8)</f>
        <v>0.1702127659574468</v>
      </c>
      <c r="K32" s="111">
        <v>1.5</v>
      </c>
      <c r="L32" s="113">
        <v>1.5</v>
      </c>
      <c r="M32" s="67"/>
      <c r="N32" s="111">
        <v>1.5</v>
      </c>
      <c r="O32" s="100">
        <f>SUM(G32:N32)-K32-N32</f>
        <v>4.6702127659574462</v>
      </c>
      <c r="P32" s="84"/>
      <c r="Q32" s="135"/>
      <c r="R32" s="135"/>
      <c r="S32" s="135"/>
      <c r="T32" s="135"/>
      <c r="U32" s="135"/>
      <c r="V32" s="135"/>
      <c r="W32" s="137"/>
    </row>
    <row r="33" spans="1:23" ht="15" thickBot="1" x14ac:dyDescent="0.35">
      <c r="A33" s="21">
        <v>29</v>
      </c>
      <c r="B33" s="148" t="s">
        <v>27</v>
      </c>
      <c r="C33" s="148" t="s">
        <v>474</v>
      </c>
      <c r="D33" s="148"/>
      <c r="E33" s="148" t="s">
        <v>475</v>
      </c>
      <c r="F33" s="148" t="s">
        <v>49</v>
      </c>
      <c r="G33" s="111">
        <v>1.5</v>
      </c>
      <c r="H33" s="24"/>
      <c r="I33" s="114">
        <v>1.5</v>
      </c>
      <c r="J33" s="111">
        <v>1.5</v>
      </c>
      <c r="K33" s="111">
        <v>1.5</v>
      </c>
      <c r="L33" s="64">
        <f>SUM('Tjörn runt'!H14)</f>
        <v>0.1941747572815534</v>
      </c>
      <c r="M33" s="67"/>
      <c r="N33" s="111">
        <v>1.5</v>
      </c>
      <c r="O33" s="100">
        <f>SUM(G33:N33)-K33-N33</f>
        <v>4.6941747572815533</v>
      </c>
      <c r="P33" s="84"/>
      <c r="Q33" s="135"/>
      <c r="R33" s="135"/>
      <c r="S33" s="135"/>
      <c r="T33" s="135"/>
      <c r="U33" s="135"/>
      <c r="V33" s="135"/>
      <c r="W33" s="137"/>
    </row>
    <row r="34" spans="1:23" ht="15" thickBot="1" x14ac:dyDescent="0.35">
      <c r="A34" s="21">
        <v>30</v>
      </c>
      <c r="B34" s="148" t="s">
        <v>483</v>
      </c>
      <c r="C34" s="148" t="s">
        <v>481</v>
      </c>
      <c r="D34" s="148"/>
      <c r="E34" s="148" t="s">
        <v>482</v>
      </c>
      <c r="F34" s="148" t="s">
        <v>484</v>
      </c>
      <c r="G34" s="111">
        <v>1.5</v>
      </c>
      <c r="H34" s="24"/>
      <c r="I34" s="114">
        <v>1.5</v>
      </c>
      <c r="J34" s="111">
        <v>1.5</v>
      </c>
      <c r="K34" s="111">
        <v>1.5</v>
      </c>
      <c r="L34" s="64">
        <f>SUM('Tjörn runt'!H17)</f>
        <v>0.23300970873786409</v>
      </c>
      <c r="M34" s="67"/>
      <c r="N34" s="111">
        <v>1.5</v>
      </c>
      <c r="O34" s="100">
        <f>SUM(G34:N34)-K34-N34</f>
        <v>4.733009708737864</v>
      </c>
      <c r="P34" s="84"/>
      <c r="Q34" s="135"/>
      <c r="R34" s="135"/>
      <c r="S34" s="135"/>
      <c r="T34" s="135"/>
      <c r="U34" s="135"/>
      <c r="V34" s="135"/>
      <c r="W34" s="137"/>
    </row>
    <row r="35" spans="1:23" ht="15" thickBot="1" x14ac:dyDescent="0.35">
      <c r="A35" s="21">
        <v>31</v>
      </c>
      <c r="B35" s="148" t="s">
        <v>488</v>
      </c>
      <c r="C35" s="148" t="s">
        <v>486</v>
      </c>
      <c r="D35" s="148"/>
      <c r="E35" s="148" t="s">
        <v>487</v>
      </c>
      <c r="F35" s="148" t="s">
        <v>121</v>
      </c>
      <c r="G35" s="111">
        <v>1.5</v>
      </c>
      <c r="H35" s="24"/>
      <c r="I35" s="114">
        <v>1.5</v>
      </c>
      <c r="J35" s="111">
        <v>1.5</v>
      </c>
      <c r="K35" s="111">
        <v>1.5</v>
      </c>
      <c r="L35" s="64">
        <f>SUM('Tjörn runt'!H18)</f>
        <v>0.25242718446601942</v>
      </c>
      <c r="M35" s="67"/>
      <c r="N35" s="111">
        <v>1.5</v>
      </c>
      <c r="O35" s="100">
        <f>SUM(G35:N35)-K35-N35</f>
        <v>4.7524271844660193</v>
      </c>
      <c r="Q35" s="136"/>
      <c r="R35" s="136"/>
      <c r="S35" s="136"/>
      <c r="T35" s="136"/>
      <c r="U35" s="136"/>
      <c r="V35" s="136"/>
      <c r="W35" s="138"/>
    </row>
    <row r="36" spans="1:23" ht="15" thickBot="1" x14ac:dyDescent="0.35">
      <c r="A36" s="21">
        <v>32</v>
      </c>
      <c r="B36" s="30" t="s">
        <v>381</v>
      </c>
      <c r="C36" s="36">
        <v>2</v>
      </c>
      <c r="D36" s="30" t="s">
        <v>382</v>
      </c>
      <c r="E36" s="31" t="s">
        <v>403</v>
      </c>
      <c r="F36" s="32" t="s">
        <v>53</v>
      </c>
      <c r="G36" s="111">
        <v>1.5</v>
      </c>
      <c r="H36" s="24"/>
      <c r="I36" s="114">
        <v>1.5</v>
      </c>
      <c r="J36" s="64">
        <f>SUM(HermÖ!L22)</f>
        <v>0.8936170212765957</v>
      </c>
      <c r="K36" s="111">
        <v>1.5</v>
      </c>
      <c r="L36" s="64">
        <f>SUM('Tjörn runt'!H57)</f>
        <v>0.85922330097087374</v>
      </c>
      <c r="M36" s="67"/>
      <c r="N36" s="111">
        <v>1.5</v>
      </c>
      <c r="O36" s="100">
        <f>SUM(G36:N36)-K36-N36</f>
        <v>4.7528403222474696</v>
      </c>
      <c r="P36" s="16">
        <f>O36-W36</f>
        <v>-234.24715967775253</v>
      </c>
      <c r="Q36" s="68"/>
      <c r="R36" s="68">
        <v>4</v>
      </c>
      <c r="S36" s="68">
        <v>34</v>
      </c>
      <c r="T36" s="68"/>
      <c r="U36" s="68">
        <v>77</v>
      </c>
      <c r="V36" s="68">
        <v>124</v>
      </c>
      <c r="W36" s="69">
        <f>SUM(Q36:V36)</f>
        <v>239</v>
      </c>
    </row>
    <row r="37" spans="1:23" ht="15" thickBot="1" x14ac:dyDescent="0.35">
      <c r="A37" s="21">
        <v>33</v>
      </c>
      <c r="B37" s="15" t="s">
        <v>251</v>
      </c>
      <c r="C37" s="25">
        <v>172</v>
      </c>
      <c r="D37" s="15"/>
      <c r="E37" s="15" t="s">
        <v>187</v>
      </c>
      <c r="F37" s="15" t="s">
        <v>300</v>
      </c>
      <c r="G37" s="111">
        <v>1.5</v>
      </c>
      <c r="H37" s="24"/>
      <c r="I37" s="114">
        <v>1.5</v>
      </c>
      <c r="J37" s="64">
        <f>SUM(HermÖ!L10)</f>
        <v>0.25531914893617019</v>
      </c>
      <c r="K37" s="111">
        <v>1.5</v>
      </c>
      <c r="L37" s="111">
        <v>1.5</v>
      </c>
      <c r="M37" s="67"/>
      <c r="N37" s="111">
        <v>1.5</v>
      </c>
      <c r="O37" s="100">
        <f>SUM(G37:N37)-K37-N37</f>
        <v>4.7553191489361701</v>
      </c>
      <c r="P37" s="16">
        <f>O37-W37</f>
        <v>-234.24468085106383</v>
      </c>
      <c r="Q37" s="68"/>
      <c r="R37" s="68">
        <v>4</v>
      </c>
      <c r="S37" s="68">
        <v>34</v>
      </c>
      <c r="T37" s="68"/>
      <c r="U37" s="68">
        <v>77</v>
      </c>
      <c r="V37" s="68">
        <v>124</v>
      </c>
      <c r="W37" s="69">
        <f>SUM(Q37:V37)</f>
        <v>239</v>
      </c>
    </row>
    <row r="38" spans="1:23" ht="15" thickBot="1" x14ac:dyDescent="0.35">
      <c r="A38" s="21">
        <v>34</v>
      </c>
      <c r="B38" s="15" t="s">
        <v>277</v>
      </c>
      <c r="C38" s="15">
        <v>703</v>
      </c>
      <c r="D38" s="15" t="s">
        <v>301</v>
      </c>
      <c r="E38" s="15" t="s">
        <v>267</v>
      </c>
      <c r="F38" s="15" t="s">
        <v>160</v>
      </c>
      <c r="G38" s="111">
        <v>1.5</v>
      </c>
      <c r="H38" s="112"/>
      <c r="I38" s="114">
        <v>1.5</v>
      </c>
      <c r="J38" s="111">
        <v>1.5</v>
      </c>
      <c r="K38" s="111">
        <v>1.5</v>
      </c>
      <c r="L38" s="64">
        <f>SUM('Tjörn runt'!H20)</f>
        <v>0.26213592233009708</v>
      </c>
      <c r="M38" s="67"/>
      <c r="N38" s="111">
        <v>1.5</v>
      </c>
      <c r="O38" s="100">
        <f>SUM(G38:N38)-K38-N38</f>
        <v>4.7621359223300974</v>
      </c>
      <c r="P38" s="84"/>
      <c r="Q38" s="135"/>
      <c r="R38" s="135"/>
      <c r="S38" s="135"/>
      <c r="T38" s="135"/>
      <c r="U38" s="135"/>
      <c r="V38" s="135"/>
      <c r="W38" s="137"/>
    </row>
    <row r="39" spans="1:23" ht="15" thickBot="1" x14ac:dyDescent="0.35">
      <c r="A39" s="21">
        <v>35</v>
      </c>
      <c r="B39" s="148" t="s">
        <v>496</v>
      </c>
      <c r="C39" s="148" t="s">
        <v>495</v>
      </c>
      <c r="D39" s="148"/>
      <c r="E39" s="148" t="s">
        <v>134</v>
      </c>
      <c r="F39" s="148" t="s">
        <v>296</v>
      </c>
      <c r="G39" s="111">
        <v>1.5</v>
      </c>
      <c r="H39" s="24"/>
      <c r="I39" s="114">
        <v>1.5</v>
      </c>
      <c r="J39" s="111">
        <v>1.5</v>
      </c>
      <c r="K39" s="111">
        <v>1.5</v>
      </c>
      <c r="L39" s="64">
        <f>SUM('Tjörn runt'!H21)</f>
        <v>0.28155339805825241</v>
      </c>
      <c r="M39" s="67"/>
      <c r="N39" s="111">
        <v>1.5</v>
      </c>
      <c r="O39" s="100">
        <f>SUM(G39:N39)-K39-N39</f>
        <v>4.7815533980582527</v>
      </c>
      <c r="P39" s="84"/>
      <c r="Q39" s="135"/>
      <c r="R39" s="135"/>
      <c r="S39" s="135"/>
      <c r="T39" s="135"/>
      <c r="U39" s="135"/>
      <c r="V39" s="135"/>
      <c r="W39" s="137"/>
    </row>
    <row r="40" spans="1:23" ht="15" thickBot="1" x14ac:dyDescent="0.35">
      <c r="A40" s="21">
        <v>36</v>
      </c>
      <c r="B40" s="148" t="s">
        <v>365</v>
      </c>
      <c r="C40" s="148" t="s">
        <v>499</v>
      </c>
      <c r="D40" s="148"/>
      <c r="E40" s="148" t="s">
        <v>500</v>
      </c>
      <c r="F40" s="148" t="s">
        <v>53</v>
      </c>
      <c r="G40" s="111">
        <v>1.5</v>
      </c>
      <c r="H40" s="24"/>
      <c r="I40" s="114">
        <v>1.5</v>
      </c>
      <c r="J40" s="111">
        <v>1.5</v>
      </c>
      <c r="K40" s="111">
        <v>1.5</v>
      </c>
      <c r="L40" s="64">
        <f>SUM('Tjörn runt'!H22)</f>
        <v>0.29126213592233008</v>
      </c>
      <c r="M40" s="67"/>
      <c r="N40" s="111">
        <v>1.5</v>
      </c>
      <c r="O40" s="100">
        <f>SUM(G40:N40)-K40-N40</f>
        <v>4.79126213592233</v>
      </c>
      <c r="P40" s="16">
        <f>O40-W40</f>
        <v>-234.20873786407768</v>
      </c>
      <c r="Q40" s="68"/>
      <c r="R40" s="68">
        <v>4</v>
      </c>
      <c r="S40" s="68">
        <v>34</v>
      </c>
      <c r="T40" s="68"/>
      <c r="U40" s="68">
        <v>77</v>
      </c>
      <c r="V40" s="68">
        <v>124</v>
      </c>
      <c r="W40" s="69">
        <f>SUM(Q40:V40)</f>
        <v>239</v>
      </c>
    </row>
    <row r="41" spans="1:23" ht="15" thickBot="1" x14ac:dyDescent="0.35">
      <c r="A41" s="21">
        <v>37</v>
      </c>
      <c r="B41" s="15" t="s">
        <v>308</v>
      </c>
      <c r="C41" s="15">
        <v>7407</v>
      </c>
      <c r="D41" s="15" t="s">
        <v>314</v>
      </c>
      <c r="E41" s="15" t="s">
        <v>309</v>
      </c>
      <c r="F41" s="15" t="s">
        <v>53</v>
      </c>
      <c r="G41" s="111">
        <v>1.5</v>
      </c>
      <c r="H41" s="112"/>
      <c r="I41" s="114">
        <v>1.5</v>
      </c>
      <c r="J41" s="111">
        <v>1.5</v>
      </c>
      <c r="K41" s="111">
        <v>1.5</v>
      </c>
      <c r="L41" s="64">
        <f>SUM('Tjörn runt'!H25)</f>
        <v>0.32038834951456313</v>
      </c>
      <c r="M41" s="67"/>
      <c r="N41" s="111">
        <v>1.5</v>
      </c>
      <c r="O41" s="100">
        <f>SUM(G41:N41)-K41-N41</f>
        <v>4.8203883495145634</v>
      </c>
      <c r="P41" s="84"/>
      <c r="Q41" s="135"/>
      <c r="R41" s="135"/>
      <c r="S41" s="135"/>
      <c r="T41" s="135"/>
      <c r="U41" s="135"/>
      <c r="V41" s="135"/>
      <c r="W41" s="137"/>
    </row>
    <row r="42" spans="1:23" ht="15" thickBot="1" x14ac:dyDescent="0.35">
      <c r="A42" s="21">
        <v>38</v>
      </c>
      <c r="B42" s="148" t="s">
        <v>251</v>
      </c>
      <c r="C42" s="148" t="s">
        <v>509</v>
      </c>
      <c r="D42" s="148"/>
      <c r="E42" s="148" t="s">
        <v>510</v>
      </c>
      <c r="F42" s="148" t="s">
        <v>451</v>
      </c>
      <c r="G42" s="111">
        <v>1.5</v>
      </c>
      <c r="H42" s="24"/>
      <c r="I42" s="114">
        <v>1.5</v>
      </c>
      <c r="J42" s="111">
        <v>1.5</v>
      </c>
      <c r="K42" s="111">
        <v>1.5</v>
      </c>
      <c r="L42" s="64">
        <f>SUM('Tjörn runt'!H26)</f>
        <v>0.33495145631067963</v>
      </c>
      <c r="M42" s="67"/>
      <c r="N42" s="111">
        <v>1.5</v>
      </c>
      <c r="O42" s="100">
        <f>SUM(G42:N42)-K42-N42</f>
        <v>4.8349514563106792</v>
      </c>
      <c r="P42" s="84"/>
      <c r="Q42" s="135"/>
      <c r="R42" s="135"/>
      <c r="S42" s="135"/>
      <c r="T42" s="135"/>
      <c r="U42" s="135"/>
      <c r="V42" s="135"/>
      <c r="W42" s="137"/>
    </row>
    <row r="43" spans="1:23" ht="15" thickBot="1" x14ac:dyDescent="0.35">
      <c r="A43" s="21">
        <v>39</v>
      </c>
      <c r="B43" s="148" t="s">
        <v>311</v>
      </c>
      <c r="C43" s="148" t="s">
        <v>511</v>
      </c>
      <c r="D43" s="148"/>
      <c r="E43" s="148" t="s">
        <v>512</v>
      </c>
      <c r="F43" s="148" t="s">
        <v>121</v>
      </c>
      <c r="G43" s="111">
        <v>1.5</v>
      </c>
      <c r="H43" s="24"/>
      <c r="I43" s="114">
        <v>1.5</v>
      </c>
      <c r="J43" s="111">
        <v>1.5</v>
      </c>
      <c r="K43" s="111">
        <v>1.5</v>
      </c>
      <c r="L43" s="64">
        <f>SUM('Tjörn runt'!H27)</f>
        <v>0.35922330097087379</v>
      </c>
      <c r="M43" s="67"/>
      <c r="N43" s="111">
        <v>1.5</v>
      </c>
      <c r="O43" s="100">
        <f>SUM(G43:N43)-K43-N43</f>
        <v>4.8592233009708741</v>
      </c>
      <c r="P43" s="84"/>
      <c r="Q43" s="135"/>
      <c r="R43" s="135"/>
      <c r="S43" s="135"/>
      <c r="T43" s="135"/>
      <c r="U43" s="135"/>
      <c r="V43" s="135"/>
      <c r="W43" s="137"/>
    </row>
    <row r="44" spans="1:23" ht="15" thickBot="1" x14ac:dyDescent="0.35">
      <c r="A44" s="21">
        <v>40</v>
      </c>
      <c r="B44" s="148" t="s">
        <v>517</v>
      </c>
      <c r="C44" s="148" t="s">
        <v>515</v>
      </c>
      <c r="D44" s="148"/>
      <c r="E44" s="148" t="s">
        <v>516</v>
      </c>
      <c r="F44" s="148" t="s">
        <v>307</v>
      </c>
      <c r="G44" s="111">
        <v>1.5</v>
      </c>
      <c r="H44" s="24"/>
      <c r="I44" s="114">
        <v>1.5</v>
      </c>
      <c r="J44" s="111">
        <v>1.5</v>
      </c>
      <c r="K44" s="111">
        <v>1.5</v>
      </c>
      <c r="L44" s="64">
        <f>SUM('Tjörn runt'!H28)</f>
        <v>0.38349514563106796</v>
      </c>
      <c r="M44" s="67"/>
      <c r="N44" s="111">
        <v>1.5</v>
      </c>
      <c r="O44" s="100">
        <f>SUM(G44:N44)-K44-N44</f>
        <v>4.883495145631068</v>
      </c>
      <c r="P44" s="84"/>
      <c r="Q44" s="135"/>
      <c r="R44" s="135"/>
      <c r="S44" s="135"/>
      <c r="T44" s="135"/>
      <c r="U44" s="135"/>
      <c r="V44" s="135"/>
      <c r="W44" s="137"/>
    </row>
    <row r="45" spans="1:23" ht="15" thickBot="1" x14ac:dyDescent="0.35">
      <c r="A45" s="21">
        <v>41</v>
      </c>
      <c r="B45" s="148" t="s">
        <v>92</v>
      </c>
      <c r="C45" s="148" t="s">
        <v>529</v>
      </c>
      <c r="D45" s="148"/>
      <c r="E45" s="148" t="s">
        <v>530</v>
      </c>
      <c r="F45" s="148"/>
      <c r="G45" s="111">
        <v>1.5</v>
      </c>
      <c r="H45" s="24"/>
      <c r="I45" s="114">
        <v>1.5</v>
      </c>
      <c r="J45" s="111">
        <v>1.5</v>
      </c>
      <c r="K45" s="111">
        <v>1.5</v>
      </c>
      <c r="L45" s="67">
        <f>SUM('Tjörn runt'!H33)</f>
        <v>0.45145631067961167</v>
      </c>
      <c r="M45" s="67"/>
      <c r="N45" s="111">
        <v>1.5</v>
      </c>
      <c r="O45" s="100">
        <f>SUM(G45:N45)-K45-N45</f>
        <v>4.9514563106796121</v>
      </c>
      <c r="P45" s="84"/>
      <c r="Q45" s="135"/>
      <c r="R45" s="135"/>
      <c r="S45" s="135"/>
      <c r="T45" s="135"/>
      <c r="U45" s="135"/>
      <c r="V45" s="135"/>
      <c r="W45" s="137"/>
    </row>
    <row r="46" spans="1:23" ht="15" thickBot="1" x14ac:dyDescent="0.35">
      <c r="A46" s="21">
        <v>42</v>
      </c>
      <c r="B46" s="148" t="s">
        <v>384</v>
      </c>
      <c r="C46" s="148" t="s">
        <v>532</v>
      </c>
      <c r="D46" s="148"/>
      <c r="E46" s="148" t="s">
        <v>533</v>
      </c>
      <c r="F46" s="148" t="s">
        <v>498</v>
      </c>
      <c r="G46" s="111">
        <v>1.5</v>
      </c>
      <c r="H46" s="24"/>
      <c r="I46" s="114">
        <v>1.5</v>
      </c>
      <c r="J46" s="111">
        <v>1.5</v>
      </c>
      <c r="K46" s="111">
        <v>1.5</v>
      </c>
      <c r="L46" s="64">
        <f>SUM('Tjörn runt'!H34)</f>
        <v>0.4563106796116505</v>
      </c>
      <c r="M46" s="67"/>
      <c r="N46" s="111">
        <v>1.5</v>
      </c>
      <c r="O46" s="100">
        <f>SUM(G46:N46)-K46-N46</f>
        <v>4.9563106796116507</v>
      </c>
      <c r="P46" s="16">
        <f>O46-W46</f>
        <v>-183.04368932038835</v>
      </c>
      <c r="Q46" s="68"/>
      <c r="R46" s="68">
        <v>1</v>
      </c>
      <c r="S46" s="68">
        <v>16</v>
      </c>
      <c r="T46" s="68"/>
      <c r="U46" s="68">
        <v>47</v>
      </c>
      <c r="V46" s="68">
        <v>124</v>
      </c>
      <c r="W46" s="69">
        <f>SUM(Q46:V46)</f>
        <v>188</v>
      </c>
    </row>
    <row r="47" spans="1:23" ht="15" thickBot="1" x14ac:dyDescent="0.35">
      <c r="A47" s="21">
        <v>43</v>
      </c>
      <c r="B47" s="15" t="s">
        <v>322</v>
      </c>
      <c r="C47" s="25">
        <v>332</v>
      </c>
      <c r="D47" s="15" t="s">
        <v>183</v>
      </c>
      <c r="E47" s="15" t="s">
        <v>184</v>
      </c>
      <c r="F47" s="15"/>
      <c r="G47" s="111">
        <v>1.5</v>
      </c>
      <c r="H47" s="24"/>
      <c r="I47" s="71">
        <f>SUM(PaterN!L14)</f>
        <v>0.47368421052631576</v>
      </c>
      <c r="J47" s="111">
        <v>1.5</v>
      </c>
      <c r="K47" s="111">
        <v>1.5</v>
      </c>
      <c r="L47" s="111">
        <v>1.5</v>
      </c>
      <c r="M47" s="67"/>
      <c r="N47" s="111">
        <v>1.5</v>
      </c>
      <c r="O47" s="100">
        <f>SUM(G47:N47)-K47-N47</f>
        <v>4.9736842105263159</v>
      </c>
      <c r="P47" s="84"/>
      <c r="Q47" s="135"/>
      <c r="R47" s="135"/>
      <c r="S47" s="135"/>
      <c r="T47" s="135"/>
      <c r="U47" s="135"/>
      <c r="V47" s="135"/>
      <c r="W47" s="137"/>
    </row>
    <row r="48" spans="1:23" ht="15" thickBot="1" x14ac:dyDescent="0.35">
      <c r="A48" s="21">
        <v>44</v>
      </c>
      <c r="B48" s="148" t="s">
        <v>538</v>
      </c>
      <c r="C48" s="148" t="s">
        <v>536</v>
      </c>
      <c r="D48" s="148"/>
      <c r="E48" s="148" t="s">
        <v>537</v>
      </c>
      <c r="F48" s="148" t="s">
        <v>53</v>
      </c>
      <c r="G48" s="111">
        <v>1.5</v>
      </c>
      <c r="H48" s="24"/>
      <c r="I48" s="114">
        <v>1.5</v>
      </c>
      <c r="J48" s="111">
        <v>1.5</v>
      </c>
      <c r="K48" s="111">
        <v>1.5</v>
      </c>
      <c r="L48" s="67">
        <f>SUM('Tjörn runt'!H35)</f>
        <v>0.49514563106796117</v>
      </c>
      <c r="M48" s="67"/>
      <c r="N48" s="111">
        <v>1.5</v>
      </c>
      <c r="O48" s="100">
        <f>SUM(G48:N48)-K48-N48</f>
        <v>4.9951456310679614</v>
      </c>
      <c r="P48" s="84"/>
      <c r="Q48" s="135"/>
      <c r="R48" s="135"/>
      <c r="S48" s="135"/>
      <c r="T48" s="135"/>
      <c r="U48" s="135"/>
      <c r="V48" s="135"/>
      <c r="W48" s="137"/>
    </row>
    <row r="49" spans="1:23" ht="15" thickBot="1" x14ac:dyDescent="0.35">
      <c r="A49" s="21">
        <v>45</v>
      </c>
      <c r="B49" s="148" t="s">
        <v>541</v>
      </c>
      <c r="C49" s="148" t="s">
        <v>445</v>
      </c>
      <c r="D49" s="148"/>
      <c r="E49" s="148" t="s">
        <v>540</v>
      </c>
      <c r="F49" s="148" t="s">
        <v>542</v>
      </c>
      <c r="G49" s="111">
        <v>1.5</v>
      </c>
      <c r="H49" s="24"/>
      <c r="I49" s="114">
        <v>1.5</v>
      </c>
      <c r="J49" s="111">
        <v>1.5</v>
      </c>
      <c r="K49" s="111">
        <v>1.5</v>
      </c>
      <c r="L49" s="64">
        <f>SUM('Tjörn runt'!H36)</f>
        <v>0.529126213592233</v>
      </c>
      <c r="M49" s="67"/>
      <c r="N49" s="111">
        <v>1.5</v>
      </c>
      <c r="O49" s="100">
        <f>SUM(G49:N49)-K49-N49</f>
        <v>5.0291262135922334</v>
      </c>
      <c r="Q49" s="136"/>
      <c r="R49" s="136"/>
      <c r="S49" s="136"/>
      <c r="T49" s="136"/>
      <c r="U49" s="136"/>
      <c r="V49" s="136"/>
      <c r="W49" s="138"/>
    </row>
    <row r="50" spans="1:23" ht="15" thickBot="1" x14ac:dyDescent="0.35">
      <c r="A50" s="21">
        <v>46</v>
      </c>
      <c r="B50" s="15" t="s">
        <v>275</v>
      </c>
      <c r="C50" s="25">
        <v>6</v>
      </c>
      <c r="D50" s="15" t="s">
        <v>281</v>
      </c>
      <c r="E50" s="15" t="s">
        <v>280</v>
      </c>
      <c r="F50" s="15" t="s">
        <v>266</v>
      </c>
      <c r="G50" s="111">
        <v>1.5</v>
      </c>
      <c r="H50" s="112"/>
      <c r="I50" s="114">
        <v>1.5</v>
      </c>
      <c r="J50" s="64">
        <f>SUM(HermÖ!L16)</f>
        <v>0.55319148936170215</v>
      </c>
      <c r="K50" s="111">
        <v>1.5</v>
      </c>
      <c r="L50" s="111">
        <v>1.5</v>
      </c>
      <c r="M50" s="67"/>
      <c r="N50" s="111">
        <v>1.5</v>
      </c>
      <c r="O50" s="100">
        <f>SUM(G50:N50)-K50-N50</f>
        <v>5.0531914893617014</v>
      </c>
      <c r="P50" s="84"/>
      <c r="Q50" s="135"/>
      <c r="R50" s="135"/>
      <c r="S50" s="135"/>
      <c r="T50" s="135"/>
      <c r="U50" s="135"/>
      <c r="V50" s="135"/>
      <c r="W50" s="137"/>
    </row>
    <row r="51" spans="1:23" ht="15" thickBot="1" x14ac:dyDescent="0.35">
      <c r="A51" s="21">
        <v>47</v>
      </c>
      <c r="B51" s="148" t="s">
        <v>548</v>
      </c>
      <c r="C51" s="148" t="s">
        <v>547</v>
      </c>
      <c r="D51" s="148"/>
      <c r="E51" s="148" t="s">
        <v>285</v>
      </c>
      <c r="F51" s="148" t="s">
        <v>53</v>
      </c>
      <c r="G51" s="111">
        <v>1.5</v>
      </c>
      <c r="H51" s="24"/>
      <c r="I51" s="114">
        <v>1.5</v>
      </c>
      <c r="J51" s="111">
        <v>1.5</v>
      </c>
      <c r="K51" s="111">
        <v>1.5</v>
      </c>
      <c r="L51" s="64">
        <f>SUM('Tjörn runt'!H39)</f>
        <v>0.55825242718446599</v>
      </c>
      <c r="M51" s="67"/>
      <c r="N51" s="111">
        <v>1.5</v>
      </c>
      <c r="O51" s="100">
        <f>SUM(G51:N51)-K51-N51</f>
        <v>5.0582524271844669</v>
      </c>
      <c r="P51" s="84"/>
      <c r="Q51" s="135"/>
      <c r="R51" s="135"/>
      <c r="S51" s="135"/>
      <c r="T51" s="135"/>
      <c r="U51" s="135"/>
      <c r="V51" s="135"/>
      <c r="W51" s="137"/>
    </row>
    <row r="52" spans="1:23" ht="15" thickBot="1" x14ac:dyDescent="0.35">
      <c r="A52" s="21">
        <v>48</v>
      </c>
      <c r="B52" s="148" t="s">
        <v>41</v>
      </c>
      <c r="C52" s="157" t="s">
        <v>550</v>
      </c>
      <c r="D52" s="148"/>
      <c r="E52" s="148" t="s">
        <v>551</v>
      </c>
      <c r="F52" s="148"/>
      <c r="G52" s="111">
        <v>1.5</v>
      </c>
      <c r="H52" s="24"/>
      <c r="I52" s="114">
        <v>1.5</v>
      </c>
      <c r="J52" s="111">
        <v>1.5</v>
      </c>
      <c r="K52" s="111">
        <v>1.5</v>
      </c>
      <c r="L52" s="64">
        <f>SUM('Tjörn runt'!H40)</f>
        <v>0.57766990291262132</v>
      </c>
      <c r="M52" s="67"/>
      <c r="N52" s="111">
        <v>1.5</v>
      </c>
      <c r="O52" s="100">
        <f>SUM(G52:N52)-K52-N52</f>
        <v>5.0776699029126213</v>
      </c>
      <c r="P52" s="84"/>
      <c r="Q52" s="135"/>
      <c r="R52" s="135"/>
      <c r="S52" s="135"/>
      <c r="T52" s="135"/>
      <c r="U52" s="135"/>
      <c r="V52" s="135"/>
      <c r="W52" s="137"/>
    </row>
    <row r="53" spans="1:23" ht="15" thickBot="1" x14ac:dyDescent="0.35">
      <c r="A53" s="21">
        <v>49</v>
      </c>
      <c r="B53" s="148" t="s">
        <v>374</v>
      </c>
      <c r="C53" s="148" t="s">
        <v>555</v>
      </c>
      <c r="D53" s="148"/>
      <c r="E53" s="148" t="s">
        <v>556</v>
      </c>
      <c r="F53" s="148" t="s">
        <v>557</v>
      </c>
      <c r="G53" s="111">
        <v>1.5</v>
      </c>
      <c r="H53" s="24"/>
      <c r="I53" s="114">
        <v>1.5</v>
      </c>
      <c r="J53" s="111">
        <v>1.5</v>
      </c>
      <c r="K53" s="111">
        <v>1.5</v>
      </c>
      <c r="L53" s="64">
        <f>SUM('Tjörn runt'!H42)</f>
        <v>0.58737864077669899</v>
      </c>
      <c r="M53" s="67"/>
      <c r="N53" s="111">
        <v>1.5</v>
      </c>
      <c r="O53" s="100">
        <f>SUM(G53:N53)-K53-N53</f>
        <v>5.0873786407766985</v>
      </c>
      <c r="P53" s="84"/>
      <c r="Q53" s="135"/>
      <c r="R53" s="135"/>
      <c r="S53" s="135"/>
      <c r="T53" s="135"/>
      <c r="U53" s="135"/>
      <c r="V53" s="135"/>
      <c r="W53" s="137"/>
    </row>
    <row r="54" spans="1:23" ht="15" thickBot="1" x14ac:dyDescent="0.35">
      <c r="A54" s="21">
        <v>50</v>
      </c>
      <c r="B54" s="152" t="s">
        <v>561</v>
      </c>
      <c r="C54" s="152" t="s">
        <v>559</v>
      </c>
      <c r="D54" s="152"/>
      <c r="E54" s="152" t="s">
        <v>560</v>
      </c>
      <c r="F54" s="152"/>
      <c r="G54" s="111">
        <v>1.5</v>
      </c>
      <c r="H54" s="24"/>
      <c r="I54" s="114">
        <v>1.5</v>
      </c>
      <c r="J54" s="111">
        <v>1.5</v>
      </c>
      <c r="K54" s="111">
        <v>1.5</v>
      </c>
      <c r="L54" s="64">
        <f>SUM('Tjörn runt'!H43)</f>
        <v>0.60194174757281549</v>
      </c>
      <c r="M54" s="67"/>
      <c r="N54" s="111">
        <v>1.5</v>
      </c>
      <c r="O54" s="100">
        <f>SUM(G54:N54)-K54-N54</f>
        <v>5.1019417475728162</v>
      </c>
      <c r="P54" s="84"/>
      <c r="Q54" s="135"/>
      <c r="R54" s="135"/>
      <c r="S54" s="135"/>
      <c r="T54" s="135"/>
      <c r="U54" s="135"/>
      <c r="V54" s="135"/>
      <c r="W54" s="137"/>
    </row>
    <row r="55" spans="1:23" ht="15" thickBot="1" x14ac:dyDescent="0.35">
      <c r="A55" s="21">
        <v>51</v>
      </c>
      <c r="B55" s="148" t="s">
        <v>425</v>
      </c>
      <c r="C55" s="148" t="s">
        <v>563</v>
      </c>
      <c r="D55" s="148"/>
      <c r="E55" s="148" t="s">
        <v>564</v>
      </c>
      <c r="F55" s="148" t="s">
        <v>456</v>
      </c>
      <c r="G55" s="111">
        <v>1.5</v>
      </c>
      <c r="H55" s="24"/>
      <c r="I55" s="114">
        <v>1.5</v>
      </c>
      <c r="J55" s="111">
        <v>1.5</v>
      </c>
      <c r="K55" s="111">
        <v>1.5</v>
      </c>
      <c r="L55" s="64">
        <f>SUM('Tjörn runt'!H44)</f>
        <v>0.60679611650485432</v>
      </c>
      <c r="M55" s="67"/>
      <c r="N55" s="111">
        <v>1.5</v>
      </c>
      <c r="O55" s="100">
        <f>SUM(G55:N55)-K55-N55</f>
        <v>5.1067961165048548</v>
      </c>
      <c r="P55" s="84"/>
      <c r="Q55" s="135"/>
      <c r="R55" s="135"/>
      <c r="S55" s="135"/>
      <c r="T55" s="135"/>
      <c r="U55" s="135"/>
      <c r="V55" s="135"/>
      <c r="W55" s="137"/>
    </row>
    <row r="56" spans="1:23" ht="15" thickBot="1" x14ac:dyDescent="0.35">
      <c r="A56" s="21">
        <v>52</v>
      </c>
      <c r="B56" s="148" t="s">
        <v>567</v>
      </c>
      <c r="C56" s="148" t="s">
        <v>525</v>
      </c>
      <c r="D56" s="148"/>
      <c r="E56" s="148" t="s">
        <v>566</v>
      </c>
      <c r="F56" s="148" t="s">
        <v>568</v>
      </c>
      <c r="G56" s="111">
        <v>1.5</v>
      </c>
      <c r="H56" s="24"/>
      <c r="I56" s="114">
        <v>1.5</v>
      </c>
      <c r="J56" s="111">
        <v>1.5</v>
      </c>
      <c r="K56" s="111">
        <v>1.5</v>
      </c>
      <c r="L56" s="64">
        <f>SUM('Tjörn runt'!H45)</f>
        <v>0.62621359223300976</v>
      </c>
      <c r="M56" s="67"/>
      <c r="N56" s="111">
        <v>1.5</v>
      </c>
      <c r="O56" s="100">
        <f>SUM(G56:N56)-K56-N56</f>
        <v>5.126213592233011</v>
      </c>
      <c r="P56" s="84"/>
      <c r="Q56" s="135"/>
      <c r="R56" s="135"/>
      <c r="S56" s="135"/>
      <c r="T56" s="135"/>
      <c r="U56" s="135"/>
      <c r="V56" s="135"/>
      <c r="W56" s="137"/>
    </row>
    <row r="57" spans="1:23" ht="15" thickBot="1" x14ac:dyDescent="0.35">
      <c r="A57" s="21">
        <v>53</v>
      </c>
      <c r="B57" s="148" t="s">
        <v>571</v>
      </c>
      <c r="C57" s="148" t="s">
        <v>440</v>
      </c>
      <c r="D57" s="148"/>
      <c r="E57" s="148" t="s">
        <v>570</v>
      </c>
      <c r="F57" s="148" t="s">
        <v>266</v>
      </c>
      <c r="G57" s="111">
        <v>1.5</v>
      </c>
      <c r="H57" s="24"/>
      <c r="I57" s="114">
        <v>1.5</v>
      </c>
      <c r="J57" s="111">
        <v>1.5</v>
      </c>
      <c r="K57" s="111">
        <v>1.5</v>
      </c>
      <c r="L57" s="64">
        <f>SUM('Tjörn runt'!H46)</f>
        <v>0.63592233009708743</v>
      </c>
      <c r="M57" s="67"/>
      <c r="N57" s="111">
        <v>1.5</v>
      </c>
      <c r="O57" s="100">
        <f>SUM(G57:N57)-K57-N57</f>
        <v>5.1359223300970882</v>
      </c>
      <c r="P57" s="84"/>
      <c r="Q57" s="135"/>
      <c r="R57" s="135"/>
      <c r="S57" s="135"/>
      <c r="T57" s="135"/>
      <c r="U57" s="135"/>
      <c r="V57" s="135"/>
      <c r="W57" s="137"/>
    </row>
    <row r="58" spans="1:23" ht="15" thickBot="1" x14ac:dyDescent="0.35">
      <c r="A58" s="21">
        <v>54</v>
      </c>
      <c r="B58" s="148" t="s">
        <v>384</v>
      </c>
      <c r="C58" s="148" t="s">
        <v>535</v>
      </c>
      <c r="D58" s="148"/>
      <c r="E58" s="148" t="s">
        <v>573</v>
      </c>
      <c r="F58" s="148" t="s">
        <v>307</v>
      </c>
      <c r="G58" s="111">
        <v>1.5</v>
      </c>
      <c r="H58" s="24"/>
      <c r="I58" s="114">
        <v>1.5</v>
      </c>
      <c r="J58" s="111">
        <v>1.5</v>
      </c>
      <c r="K58" s="111">
        <v>1.5</v>
      </c>
      <c r="L58" s="64">
        <f>SUM('Tjörn runt'!H47)</f>
        <v>0.64077669902912626</v>
      </c>
      <c r="M58" s="67"/>
      <c r="N58" s="111">
        <v>1.5</v>
      </c>
      <c r="O58" s="100">
        <f>SUM(G58:N58)-K58-N58</f>
        <v>5.140776699029125</v>
      </c>
      <c r="P58" s="84"/>
      <c r="Q58" s="135"/>
      <c r="R58" s="135"/>
      <c r="S58" s="135"/>
      <c r="T58" s="135"/>
      <c r="U58" s="135"/>
      <c r="V58" s="135"/>
      <c r="W58" s="137"/>
    </row>
    <row r="59" spans="1:23" ht="15" thickBot="1" x14ac:dyDescent="0.35">
      <c r="A59" s="21">
        <v>55</v>
      </c>
      <c r="B59" s="148" t="s">
        <v>577</v>
      </c>
      <c r="C59" s="148" t="s">
        <v>575</v>
      </c>
      <c r="D59" s="148"/>
      <c r="E59" s="148" t="s">
        <v>576</v>
      </c>
      <c r="F59" s="148" t="s">
        <v>310</v>
      </c>
      <c r="G59" s="111">
        <v>1.5</v>
      </c>
      <c r="H59" s="24"/>
      <c r="I59" s="114">
        <v>1.5</v>
      </c>
      <c r="J59" s="111">
        <v>1.5</v>
      </c>
      <c r="K59" s="111">
        <v>1.5</v>
      </c>
      <c r="L59" s="67">
        <f>SUM('Tjörn runt'!H48)</f>
        <v>0.66019417475728159</v>
      </c>
      <c r="M59" s="67"/>
      <c r="N59" s="111">
        <v>1.5</v>
      </c>
      <c r="O59" s="100">
        <f>SUM(G59:N59)-K59-N59</f>
        <v>5.1601941747572813</v>
      </c>
      <c r="P59" s="84"/>
      <c r="Q59" s="135"/>
      <c r="R59" s="135"/>
      <c r="S59" s="135"/>
      <c r="T59" s="135"/>
      <c r="U59" s="135"/>
      <c r="V59" s="135"/>
      <c r="W59" s="137"/>
    </row>
    <row r="60" spans="1:23" ht="15" thickBot="1" x14ac:dyDescent="0.35">
      <c r="A60" s="21">
        <v>56</v>
      </c>
      <c r="B60" s="148" t="s">
        <v>581</v>
      </c>
      <c r="C60" s="148" t="s">
        <v>579</v>
      </c>
      <c r="D60" s="148"/>
      <c r="E60" s="148" t="s">
        <v>580</v>
      </c>
      <c r="F60" s="148" t="s">
        <v>582</v>
      </c>
      <c r="G60" s="111">
        <v>1.5</v>
      </c>
      <c r="H60" s="24"/>
      <c r="I60" s="114">
        <v>1.5</v>
      </c>
      <c r="J60" s="111">
        <v>1.5</v>
      </c>
      <c r="K60" s="111">
        <v>1.5</v>
      </c>
      <c r="L60" s="64">
        <f>SUM('Tjörn runt'!H49)</f>
        <v>0.67475728155339809</v>
      </c>
      <c r="M60" s="67"/>
      <c r="N60" s="111">
        <v>1.5</v>
      </c>
      <c r="O60" s="100">
        <f>SUM(G60:N60)-K60-N60</f>
        <v>5.1747572815533971</v>
      </c>
      <c r="P60" s="84"/>
      <c r="Q60" s="135"/>
      <c r="R60" s="135"/>
      <c r="S60" s="135"/>
      <c r="T60" s="135"/>
      <c r="U60" s="135"/>
      <c r="V60" s="135"/>
      <c r="W60" s="137"/>
    </row>
    <row r="61" spans="1:23" ht="15" thickBot="1" x14ac:dyDescent="0.35">
      <c r="A61" s="21">
        <v>57</v>
      </c>
      <c r="B61" s="148" t="s">
        <v>41</v>
      </c>
      <c r="C61" s="157" t="s">
        <v>587</v>
      </c>
      <c r="D61" s="148"/>
      <c r="E61" s="148" t="s">
        <v>588</v>
      </c>
      <c r="F61" s="148" t="s">
        <v>24</v>
      </c>
      <c r="G61" s="111">
        <v>1.5</v>
      </c>
      <c r="H61" s="24"/>
      <c r="I61" s="114">
        <v>1.5</v>
      </c>
      <c r="J61" s="111">
        <v>1.5</v>
      </c>
      <c r="K61" s="111">
        <v>1.5</v>
      </c>
      <c r="L61" s="64">
        <f>SUM('Tjörn runt'!H51)</f>
        <v>0.75728155339805825</v>
      </c>
      <c r="M61" s="67"/>
      <c r="N61" s="111">
        <v>1.5</v>
      </c>
      <c r="O61" s="100">
        <f>SUM(G61:N61)-K61-N61</f>
        <v>5.2572815533980588</v>
      </c>
      <c r="P61" s="84"/>
      <c r="Q61" s="135"/>
      <c r="R61" s="135"/>
      <c r="S61" s="135"/>
      <c r="T61" s="135"/>
      <c r="U61" s="135"/>
      <c r="V61" s="135"/>
      <c r="W61" s="137"/>
    </row>
    <row r="62" spans="1:23" ht="15" thickBot="1" x14ac:dyDescent="0.35">
      <c r="A62" s="21">
        <v>58</v>
      </c>
      <c r="B62" s="148" t="s">
        <v>592</v>
      </c>
      <c r="C62" s="157" t="s">
        <v>590</v>
      </c>
      <c r="D62" s="148"/>
      <c r="E62" s="148" t="s">
        <v>591</v>
      </c>
      <c r="F62" s="148" t="s">
        <v>307</v>
      </c>
      <c r="G62" s="111">
        <v>1.5</v>
      </c>
      <c r="H62" s="24"/>
      <c r="I62" s="114">
        <v>1.5</v>
      </c>
      <c r="J62" s="111">
        <v>1.5</v>
      </c>
      <c r="K62" s="111">
        <v>1.5</v>
      </c>
      <c r="L62" s="64">
        <f>SUM('Tjörn runt'!H52)</f>
        <v>0.78155339805825241</v>
      </c>
      <c r="M62" s="67"/>
      <c r="N62" s="111">
        <v>1.5</v>
      </c>
      <c r="O62" s="100">
        <f>SUM(G62:N62)-K62-N62</f>
        <v>5.2815533980582536</v>
      </c>
      <c r="P62" s="84"/>
      <c r="Q62" s="135"/>
      <c r="R62" s="135"/>
      <c r="S62" s="135"/>
      <c r="T62" s="135"/>
      <c r="U62" s="135"/>
      <c r="V62" s="135"/>
      <c r="W62" s="137"/>
    </row>
    <row r="63" spans="1:23" ht="15" thickBot="1" x14ac:dyDescent="0.35">
      <c r="A63" s="21">
        <v>59</v>
      </c>
      <c r="B63" s="148" t="s">
        <v>312</v>
      </c>
      <c r="C63" s="157" t="s">
        <v>594</v>
      </c>
      <c r="D63" s="148"/>
      <c r="E63" s="148" t="s">
        <v>595</v>
      </c>
      <c r="F63" s="148" t="s">
        <v>53</v>
      </c>
      <c r="G63" s="111">
        <v>1.5</v>
      </c>
      <c r="H63" s="24"/>
      <c r="I63" s="114">
        <v>1.5</v>
      </c>
      <c r="J63" s="111">
        <v>1.5</v>
      </c>
      <c r="K63" s="111">
        <v>1.5</v>
      </c>
      <c r="L63" s="64">
        <f>SUM('Tjörn runt'!H53)</f>
        <v>0.81553398058252424</v>
      </c>
      <c r="M63" s="67"/>
      <c r="N63" s="111">
        <v>1.5</v>
      </c>
      <c r="O63" s="100">
        <f>SUM(G63:N63)-K63-N63</f>
        <v>5.3155339805825239</v>
      </c>
      <c r="P63" s="84"/>
      <c r="Q63" s="135"/>
      <c r="R63" s="135"/>
      <c r="S63" s="135"/>
      <c r="T63" s="135"/>
      <c r="U63" s="135"/>
      <c r="V63" s="135"/>
      <c r="W63" s="137"/>
    </row>
    <row r="64" spans="1:23" ht="15" thickBot="1" x14ac:dyDescent="0.35">
      <c r="A64" s="21">
        <v>60</v>
      </c>
      <c r="B64" s="148" t="s">
        <v>598</v>
      </c>
      <c r="C64" s="148" t="s">
        <v>596</v>
      </c>
      <c r="D64" s="148"/>
      <c r="E64" s="148" t="s">
        <v>597</v>
      </c>
      <c r="F64" s="148" t="s">
        <v>139</v>
      </c>
      <c r="G64" s="111">
        <v>1.5</v>
      </c>
      <c r="H64" s="67"/>
      <c r="I64" s="114">
        <v>1.5</v>
      </c>
      <c r="J64" s="111">
        <v>1.5</v>
      </c>
      <c r="K64" s="111">
        <v>1.5</v>
      </c>
      <c r="L64" s="67">
        <f>SUM('Tjörn runt'!H54)</f>
        <v>0.83009708737864074</v>
      </c>
      <c r="M64" s="67"/>
      <c r="N64" s="111">
        <v>1.5</v>
      </c>
      <c r="O64" s="100">
        <f>SUM(G64:N64)-K64-N64</f>
        <v>5.3300970873786397</v>
      </c>
      <c r="P64" s="84"/>
      <c r="Q64" s="178"/>
      <c r="R64" s="178"/>
      <c r="S64" s="178"/>
      <c r="T64" s="178"/>
      <c r="U64" s="178"/>
      <c r="V64" s="178"/>
      <c r="W64" s="178"/>
    </row>
    <row r="65" spans="1:23" ht="15" thickBot="1" x14ac:dyDescent="0.35">
      <c r="A65" s="21">
        <v>61</v>
      </c>
      <c r="B65" s="148" t="s">
        <v>602</v>
      </c>
      <c r="C65" s="157" t="s">
        <v>600</v>
      </c>
      <c r="D65" s="148"/>
      <c r="E65" s="148" t="s">
        <v>601</v>
      </c>
      <c r="F65" s="148" t="s">
        <v>117</v>
      </c>
      <c r="G65" s="111">
        <v>1.5</v>
      </c>
      <c r="H65" s="67"/>
      <c r="I65" s="114">
        <v>1.5</v>
      </c>
      <c r="J65" s="111">
        <v>1.5</v>
      </c>
      <c r="K65" s="111">
        <v>1.5</v>
      </c>
      <c r="L65" s="64">
        <f>SUM('Tjörn runt'!H55)</f>
        <v>0.83980582524271841</v>
      </c>
      <c r="M65" s="67"/>
      <c r="N65" s="111">
        <v>1.5</v>
      </c>
      <c r="O65" s="100">
        <f>SUM(G65:N65)-K65-N65</f>
        <v>5.3398058252427187</v>
      </c>
      <c r="P65" s="84"/>
      <c r="Q65" s="178"/>
      <c r="R65" s="178"/>
      <c r="S65" s="178"/>
      <c r="T65" s="178"/>
      <c r="U65" s="178"/>
      <c r="V65" s="178"/>
      <c r="W65" s="178"/>
    </row>
    <row r="66" spans="1:23" ht="15" thickBot="1" x14ac:dyDescent="0.35">
      <c r="A66" s="21">
        <v>62</v>
      </c>
      <c r="B66" s="148" t="s">
        <v>606</v>
      </c>
      <c r="C66" s="148" t="s">
        <v>604</v>
      </c>
      <c r="D66" s="148"/>
      <c r="E66" s="148" t="s">
        <v>605</v>
      </c>
      <c r="F66" s="148" t="s">
        <v>53</v>
      </c>
      <c r="G66" s="111">
        <v>1.5</v>
      </c>
      <c r="H66" s="67"/>
      <c r="I66" s="114">
        <v>1.5</v>
      </c>
      <c r="J66" s="111">
        <v>1.5</v>
      </c>
      <c r="K66" s="111">
        <v>1.5</v>
      </c>
      <c r="L66" s="67">
        <f>SUM('Tjörn runt'!H56)</f>
        <v>0.85436893203883491</v>
      </c>
      <c r="M66" s="67"/>
      <c r="N66" s="111">
        <v>1.5</v>
      </c>
      <c r="O66" s="100">
        <f>SUM(G66:N66)-K66-N66</f>
        <v>5.3543689320388346</v>
      </c>
      <c r="P66" s="84"/>
      <c r="Q66" s="178"/>
      <c r="R66" s="178"/>
      <c r="S66" s="178"/>
      <c r="T66" s="178"/>
      <c r="U66" s="178"/>
      <c r="V66" s="178"/>
      <c r="W66" s="178"/>
    </row>
    <row r="67" spans="1:23" ht="15" thickBot="1" x14ac:dyDescent="0.35">
      <c r="A67" s="21"/>
      <c r="B67" s="15" t="s">
        <v>624</v>
      </c>
      <c r="C67" s="33"/>
      <c r="D67" s="34" t="s">
        <v>622</v>
      </c>
      <c r="E67" s="29" t="s">
        <v>623</v>
      </c>
      <c r="F67" s="35"/>
      <c r="G67" s="111">
        <v>1.5</v>
      </c>
      <c r="H67" s="113"/>
      <c r="I67" s="114">
        <v>1.5</v>
      </c>
      <c r="J67" s="111">
        <v>1.5</v>
      </c>
      <c r="K67" s="111">
        <v>1.5</v>
      </c>
      <c r="L67" s="111">
        <v>1.5</v>
      </c>
      <c r="M67" s="67"/>
      <c r="N67" s="64">
        <f>SUM(Höstknalten!J7)</f>
        <v>1</v>
      </c>
      <c r="O67" s="100">
        <f>SUM(G67:N67)-G67-I67</f>
        <v>5.5</v>
      </c>
      <c r="P67" s="84"/>
      <c r="Q67" s="178"/>
      <c r="R67" s="178"/>
      <c r="S67" s="178"/>
      <c r="T67" s="178"/>
      <c r="U67" s="178"/>
      <c r="V67" s="178"/>
      <c r="W67" s="178"/>
    </row>
    <row r="68" spans="1:23" ht="15" thickBot="1" x14ac:dyDescent="0.35">
      <c r="A68" s="21">
        <v>63</v>
      </c>
      <c r="B68" s="148" t="s">
        <v>251</v>
      </c>
      <c r="C68" s="148" t="s">
        <v>609</v>
      </c>
      <c r="D68" s="148"/>
      <c r="E68" s="148" t="s">
        <v>610</v>
      </c>
      <c r="F68" s="148" t="s">
        <v>557</v>
      </c>
      <c r="G68" s="111">
        <v>1.5</v>
      </c>
      <c r="H68" s="67"/>
      <c r="I68" s="114">
        <v>1.5</v>
      </c>
      <c r="J68" s="114">
        <v>1.5</v>
      </c>
      <c r="K68" s="111">
        <v>1.5</v>
      </c>
      <c r="L68" s="64">
        <f>SUM('Tjörn runt'!H58)</f>
        <v>1.0048543689320388</v>
      </c>
      <c r="M68" s="67"/>
      <c r="N68" s="111">
        <v>1.5</v>
      </c>
      <c r="O68" s="100">
        <f>SUM(G68:N68)-K68-N68</f>
        <v>5.5048543689320386</v>
      </c>
      <c r="P68" s="84"/>
      <c r="Q68" s="84"/>
      <c r="R68" s="84"/>
      <c r="S68" s="84"/>
      <c r="T68" s="84"/>
      <c r="U68" s="84"/>
      <c r="V68" s="84"/>
      <c r="W68" s="84"/>
    </row>
    <row r="69" spans="1:23" ht="15" thickBot="1" x14ac:dyDescent="0.35">
      <c r="A69" s="21">
        <v>64</v>
      </c>
      <c r="B69" s="148" t="s">
        <v>613</v>
      </c>
      <c r="C69" s="148" t="s">
        <v>611</v>
      </c>
      <c r="D69" s="148"/>
      <c r="E69" s="148" t="s">
        <v>612</v>
      </c>
      <c r="F69" s="148" t="s">
        <v>451</v>
      </c>
      <c r="G69" s="111">
        <v>1.5</v>
      </c>
      <c r="H69" s="67"/>
      <c r="I69" s="114">
        <v>1.5</v>
      </c>
      <c r="J69" s="111">
        <v>1.5</v>
      </c>
      <c r="K69" s="111">
        <v>1.5</v>
      </c>
      <c r="L69" s="64">
        <f>SUM('Tjörn runt'!H59)</f>
        <v>1.0048543689320388</v>
      </c>
      <c r="M69" s="67"/>
      <c r="N69" s="111">
        <v>1.5</v>
      </c>
      <c r="O69" s="100">
        <f>SUM(G69:N69)-K69-N69</f>
        <v>5.5048543689320386</v>
      </c>
      <c r="P69" s="16">
        <f>O69-W69</f>
        <v>-148.49514563106797</v>
      </c>
      <c r="Q69" s="174"/>
      <c r="R69" s="174"/>
      <c r="S69" s="174">
        <v>11</v>
      </c>
      <c r="T69" s="174">
        <v>1</v>
      </c>
      <c r="U69" s="174">
        <v>18</v>
      </c>
      <c r="V69" s="174">
        <v>124</v>
      </c>
      <c r="W69" s="175">
        <f>SUM(Q69:V69)</f>
        <v>154</v>
      </c>
    </row>
    <row r="70" spans="1:23" ht="15" thickBot="1" x14ac:dyDescent="0.35">
      <c r="A70" s="21">
        <v>65</v>
      </c>
      <c r="B70" s="15" t="s">
        <v>387</v>
      </c>
      <c r="C70" s="25">
        <v>515</v>
      </c>
      <c r="D70" s="15" t="s">
        <v>404</v>
      </c>
      <c r="E70" s="15" t="s">
        <v>405</v>
      </c>
      <c r="F70" s="15" t="s">
        <v>373</v>
      </c>
      <c r="G70" s="111">
        <v>1.5</v>
      </c>
      <c r="H70" s="67"/>
      <c r="I70" s="114">
        <v>1.5</v>
      </c>
      <c r="J70" s="64">
        <f>SUM(HermÖ!L24)</f>
        <v>1.0212765957446808</v>
      </c>
      <c r="K70" s="111">
        <v>1.5</v>
      </c>
      <c r="L70" s="111">
        <v>1.5</v>
      </c>
      <c r="M70" s="113"/>
      <c r="N70" s="111">
        <v>1.5</v>
      </c>
      <c r="O70" s="100">
        <f>SUM(G70:N70)-K70-N70</f>
        <v>5.5212765957446805</v>
      </c>
      <c r="P70" s="16">
        <f>O70-W70</f>
        <v>-19.478723404255319</v>
      </c>
      <c r="Q70" s="174"/>
      <c r="R70" s="174">
        <v>3</v>
      </c>
      <c r="S70" s="174">
        <v>18</v>
      </c>
      <c r="T70" s="174"/>
      <c r="U70" s="174">
        <v>3</v>
      </c>
      <c r="V70" s="174">
        <v>1</v>
      </c>
      <c r="W70" s="175">
        <f>SUM(Q70:V70)</f>
        <v>25</v>
      </c>
    </row>
    <row r="71" spans="1:23" ht="15" thickBot="1" x14ac:dyDescent="0.35">
      <c r="A71" s="21">
        <v>66</v>
      </c>
      <c r="B71" s="22" t="s">
        <v>118</v>
      </c>
      <c r="C71" s="23">
        <v>11</v>
      </c>
      <c r="D71" s="22" t="s">
        <v>119</v>
      </c>
      <c r="E71" s="22" t="s">
        <v>120</v>
      </c>
      <c r="F71" s="22" t="s">
        <v>121</v>
      </c>
      <c r="G71" s="111">
        <v>1.5</v>
      </c>
      <c r="H71" s="112"/>
      <c r="I71" s="114">
        <v>1.5</v>
      </c>
      <c r="J71" s="111">
        <v>1.5</v>
      </c>
      <c r="K71" s="111">
        <v>1.5</v>
      </c>
      <c r="L71" s="111">
        <v>1.5</v>
      </c>
      <c r="M71" s="67"/>
      <c r="N71" s="111">
        <v>1.5</v>
      </c>
      <c r="O71" s="100">
        <f>SUM(G71:N71)-K71-N71</f>
        <v>6</v>
      </c>
      <c r="P71" s="16">
        <f>O71-W71</f>
        <v>-39</v>
      </c>
      <c r="Q71" s="174">
        <v>8</v>
      </c>
      <c r="R71" s="174">
        <v>13</v>
      </c>
      <c r="S71" s="174"/>
      <c r="T71" s="174"/>
      <c r="U71" s="174">
        <v>16</v>
      </c>
      <c r="V71" s="174">
        <v>8</v>
      </c>
      <c r="W71" s="175">
        <f>SUM(Q71:V71)</f>
        <v>45</v>
      </c>
    </row>
    <row r="72" spans="1:23" s="84" customFormat="1" ht="15" thickBot="1" x14ac:dyDescent="0.35">
      <c r="A72" s="21">
        <v>67</v>
      </c>
      <c r="B72" s="15" t="s">
        <v>38</v>
      </c>
      <c r="C72" s="15">
        <v>6</v>
      </c>
      <c r="D72" s="15" t="s">
        <v>39</v>
      </c>
      <c r="E72" s="15" t="s">
        <v>40</v>
      </c>
      <c r="F72" s="15" t="s">
        <v>24</v>
      </c>
      <c r="G72" s="111">
        <v>1.5</v>
      </c>
      <c r="H72" s="113"/>
      <c r="I72" s="114">
        <v>1.5</v>
      </c>
      <c r="J72" s="111">
        <v>1.5</v>
      </c>
      <c r="K72" s="111">
        <v>1.5</v>
      </c>
      <c r="L72" s="111">
        <v>1.5</v>
      </c>
      <c r="M72" s="67"/>
      <c r="N72" s="111">
        <v>1.5</v>
      </c>
      <c r="O72" s="100">
        <f>SUM(G72:N72)-K72-N72</f>
        <v>6</v>
      </c>
      <c r="P72" s="16">
        <f>O72-W72</f>
        <v>-138</v>
      </c>
      <c r="Q72" s="174"/>
      <c r="R72" s="174"/>
      <c r="S72" s="174">
        <v>124</v>
      </c>
      <c r="T72" s="174">
        <v>2</v>
      </c>
      <c r="U72" s="174">
        <v>15</v>
      </c>
      <c r="V72" s="174">
        <v>3</v>
      </c>
      <c r="W72" s="175">
        <f>SUM(Q72:V72)</f>
        <v>144</v>
      </c>
    </row>
    <row r="73" spans="1:23" s="84" customFormat="1" ht="15" thickBot="1" x14ac:dyDescent="0.35">
      <c r="A73" s="21">
        <v>68</v>
      </c>
      <c r="B73" s="15" t="s">
        <v>143</v>
      </c>
      <c r="C73" s="25">
        <v>75</v>
      </c>
      <c r="D73" s="15" t="s">
        <v>158</v>
      </c>
      <c r="E73" s="15" t="s">
        <v>159</v>
      </c>
      <c r="F73" s="15" t="s">
        <v>160</v>
      </c>
      <c r="G73" s="111">
        <v>1.5</v>
      </c>
      <c r="H73" s="67"/>
      <c r="I73" s="114">
        <v>1.5</v>
      </c>
      <c r="J73" s="111">
        <v>1.5</v>
      </c>
      <c r="K73" s="111">
        <v>1.5</v>
      </c>
      <c r="L73" s="111">
        <v>1.5</v>
      </c>
      <c r="M73" s="67"/>
      <c r="N73" s="111">
        <v>1.5</v>
      </c>
      <c r="O73" s="100">
        <f>SUM(G73:N73)-K73-N73</f>
        <v>6</v>
      </c>
      <c r="P73" s="16">
        <f>O73-W73</f>
        <v>-194</v>
      </c>
      <c r="Q73" s="119"/>
      <c r="R73" s="119"/>
      <c r="S73" s="119">
        <v>46</v>
      </c>
      <c r="T73" s="119">
        <v>10</v>
      </c>
      <c r="U73" s="119">
        <v>20</v>
      </c>
      <c r="V73" s="119">
        <v>124</v>
      </c>
      <c r="W73" s="122">
        <f>SUM(Q73:V73)</f>
        <v>200</v>
      </c>
    </row>
    <row r="74" spans="1:23" s="84" customFormat="1" ht="15" thickBot="1" x14ac:dyDescent="0.35">
      <c r="A74" s="21">
        <v>69</v>
      </c>
      <c r="B74" s="147" t="s">
        <v>68</v>
      </c>
      <c r="C74" s="156">
        <v>27</v>
      </c>
      <c r="D74" s="160" t="s">
        <v>69</v>
      </c>
      <c r="E74" s="161" t="s">
        <v>70</v>
      </c>
      <c r="F74" s="163"/>
      <c r="G74" s="111">
        <v>1.5</v>
      </c>
      <c r="H74" s="83"/>
      <c r="I74" s="114">
        <v>1.5</v>
      </c>
      <c r="J74" s="114">
        <v>1.5</v>
      </c>
      <c r="K74" s="114">
        <v>1.5</v>
      </c>
      <c r="L74" s="113">
        <v>1.5</v>
      </c>
      <c r="M74" s="67"/>
      <c r="N74" s="111">
        <v>1.5</v>
      </c>
      <c r="O74" s="100">
        <f>SUM(G74:N74)-K74-N74</f>
        <v>6</v>
      </c>
      <c r="P74" s="16">
        <f>O74-W74</f>
        <v>-233</v>
      </c>
      <c r="Q74" s="174"/>
      <c r="R74" s="174">
        <v>4</v>
      </c>
      <c r="S74" s="174">
        <v>34</v>
      </c>
      <c r="T74" s="174"/>
      <c r="U74" s="174">
        <v>77</v>
      </c>
      <c r="V74" s="174">
        <v>124</v>
      </c>
      <c r="W74" s="175">
        <f>SUM(Q74:V74)</f>
        <v>239</v>
      </c>
    </row>
    <row r="75" spans="1:23" s="84" customFormat="1" ht="15" thickBot="1" x14ac:dyDescent="0.35">
      <c r="A75" s="21">
        <v>70</v>
      </c>
      <c r="B75" s="147" t="s">
        <v>102</v>
      </c>
      <c r="C75" s="147">
        <v>49</v>
      </c>
      <c r="D75" s="147" t="s">
        <v>103</v>
      </c>
      <c r="E75" s="147" t="s">
        <v>104</v>
      </c>
      <c r="F75" s="147" t="s">
        <v>24</v>
      </c>
      <c r="G75" s="111">
        <v>1.5</v>
      </c>
      <c r="H75" s="83"/>
      <c r="I75" s="114">
        <v>1.5</v>
      </c>
      <c r="J75" s="114">
        <v>1.5</v>
      </c>
      <c r="K75" s="114">
        <v>1.5</v>
      </c>
      <c r="L75" s="113">
        <v>1.5</v>
      </c>
      <c r="M75" s="67"/>
      <c r="N75" s="111">
        <v>1.5</v>
      </c>
      <c r="O75" s="100">
        <f>SUM(G75:N75)-K75-N75</f>
        <v>6</v>
      </c>
      <c r="P75" s="16">
        <f>O75-W75</f>
        <v>-233</v>
      </c>
      <c r="Q75" s="174"/>
      <c r="R75" s="174">
        <v>4</v>
      </c>
      <c r="S75" s="174">
        <v>34</v>
      </c>
      <c r="T75" s="174"/>
      <c r="U75" s="174">
        <v>77</v>
      </c>
      <c r="V75" s="174">
        <v>124</v>
      </c>
      <c r="W75" s="175">
        <f>SUM(Q75:V75)</f>
        <v>239</v>
      </c>
    </row>
    <row r="76" spans="1:23" s="84" customFormat="1" ht="15" thickBot="1" x14ac:dyDescent="0.35">
      <c r="A76" s="21">
        <v>71</v>
      </c>
      <c r="B76" s="149" t="s">
        <v>57</v>
      </c>
      <c r="C76" s="155">
        <v>6</v>
      </c>
      <c r="D76" s="149" t="s">
        <v>110</v>
      </c>
      <c r="E76" s="149" t="s">
        <v>111</v>
      </c>
      <c r="F76" s="149" t="s">
        <v>112</v>
      </c>
      <c r="G76" s="111">
        <v>1.5</v>
      </c>
      <c r="H76" s="83"/>
      <c r="I76" s="114">
        <v>1.5</v>
      </c>
      <c r="J76" s="114">
        <v>1.5</v>
      </c>
      <c r="K76" s="114">
        <v>1.5</v>
      </c>
      <c r="L76" s="113">
        <v>1.5</v>
      </c>
      <c r="M76" s="67"/>
      <c r="N76" s="111">
        <v>1.5</v>
      </c>
      <c r="O76" s="100">
        <f>SUM(G76:N76)-K76-N76</f>
        <v>6</v>
      </c>
      <c r="P76" s="16">
        <f>O76-W76</f>
        <v>-233</v>
      </c>
      <c r="Q76" s="119"/>
      <c r="R76" s="119">
        <v>4</v>
      </c>
      <c r="S76" s="119">
        <v>34</v>
      </c>
      <c r="T76" s="119"/>
      <c r="U76" s="119">
        <v>77</v>
      </c>
      <c r="V76" s="119">
        <v>124</v>
      </c>
      <c r="W76" s="122">
        <f>SUM(Q76:V76)</f>
        <v>239</v>
      </c>
    </row>
    <row r="77" spans="1:23" s="84" customFormat="1" ht="15" thickBot="1" x14ac:dyDescent="0.35">
      <c r="A77" s="21">
        <v>72</v>
      </c>
      <c r="B77" s="147" t="s">
        <v>126</v>
      </c>
      <c r="C77" s="156">
        <v>49</v>
      </c>
      <c r="D77" s="160" t="s">
        <v>127</v>
      </c>
      <c r="E77" s="161" t="s">
        <v>128</v>
      </c>
      <c r="F77" s="163"/>
      <c r="G77" s="111">
        <v>1.5</v>
      </c>
      <c r="H77" s="83"/>
      <c r="I77" s="114">
        <v>1.5</v>
      </c>
      <c r="J77" s="114">
        <v>1.5</v>
      </c>
      <c r="K77" s="114">
        <v>1.5</v>
      </c>
      <c r="L77" s="113">
        <v>1.5</v>
      </c>
      <c r="M77" s="67"/>
      <c r="N77" s="111">
        <v>1.5</v>
      </c>
      <c r="O77" s="100">
        <f>SUM(G77:N77)-K77-N77</f>
        <v>6</v>
      </c>
      <c r="P77" s="16">
        <f>O77-W77</f>
        <v>-233</v>
      </c>
      <c r="Q77" s="174"/>
      <c r="R77" s="174">
        <v>4</v>
      </c>
      <c r="S77" s="174">
        <v>34</v>
      </c>
      <c r="T77" s="174"/>
      <c r="U77" s="174">
        <v>77</v>
      </c>
      <c r="V77" s="174">
        <v>124</v>
      </c>
      <c r="W77" s="175">
        <f>SUM(Q77:V77)</f>
        <v>239</v>
      </c>
    </row>
    <row r="78" spans="1:23" s="84" customFormat="1" ht="15" thickBot="1" x14ac:dyDescent="0.35">
      <c r="A78" s="21">
        <v>73</v>
      </c>
      <c r="B78" s="147" t="s">
        <v>161</v>
      </c>
      <c r="C78" s="154">
        <v>279</v>
      </c>
      <c r="D78" s="147" t="s">
        <v>162</v>
      </c>
      <c r="E78" s="147" t="s">
        <v>163</v>
      </c>
      <c r="F78" s="147" t="s">
        <v>34</v>
      </c>
      <c r="G78" s="111">
        <v>1.5</v>
      </c>
      <c r="H78" s="83"/>
      <c r="I78" s="114">
        <v>1.5</v>
      </c>
      <c r="J78" s="114">
        <v>1.5</v>
      </c>
      <c r="K78" s="114">
        <v>1.5</v>
      </c>
      <c r="L78" s="113">
        <v>1.5</v>
      </c>
      <c r="M78" s="67"/>
      <c r="N78" s="111">
        <v>1.5</v>
      </c>
      <c r="O78" s="100">
        <f>SUM(G78:N78)-K78-N78</f>
        <v>6</v>
      </c>
      <c r="P78" s="16">
        <f>O78-W78</f>
        <v>-233</v>
      </c>
      <c r="Q78" s="174"/>
      <c r="R78" s="174">
        <v>4</v>
      </c>
      <c r="S78" s="174">
        <v>34</v>
      </c>
      <c r="T78" s="174"/>
      <c r="U78" s="174">
        <v>77</v>
      </c>
      <c r="V78" s="174">
        <v>124</v>
      </c>
      <c r="W78" s="175">
        <f>SUM(Q78:V78)</f>
        <v>239</v>
      </c>
    </row>
    <row r="79" spans="1:23" s="84" customFormat="1" ht="15" thickBot="1" x14ac:dyDescent="0.35">
      <c r="A79" s="21">
        <v>74</v>
      </c>
      <c r="B79" s="147" t="s">
        <v>259</v>
      </c>
      <c r="C79" s="147">
        <v>56</v>
      </c>
      <c r="D79" s="147" t="s">
        <v>260</v>
      </c>
      <c r="E79" s="147" t="s">
        <v>261</v>
      </c>
      <c r="F79" s="147" t="s">
        <v>157</v>
      </c>
      <c r="G79" s="111">
        <v>1.5</v>
      </c>
      <c r="H79" s="165"/>
      <c r="I79" s="114">
        <v>1.5</v>
      </c>
      <c r="J79" s="114">
        <v>1.5</v>
      </c>
      <c r="K79" s="114">
        <v>1.5</v>
      </c>
      <c r="L79" s="113">
        <v>1.5</v>
      </c>
      <c r="M79" s="67"/>
      <c r="N79" s="111">
        <v>1.5</v>
      </c>
      <c r="O79" s="100">
        <f>SUM(G79:N79)-K79-N79</f>
        <v>6</v>
      </c>
      <c r="P79" s="16">
        <f>O79-W79</f>
        <v>-233</v>
      </c>
      <c r="Q79" s="119"/>
      <c r="R79" s="119">
        <v>4</v>
      </c>
      <c r="S79" s="119">
        <v>34</v>
      </c>
      <c r="T79" s="119"/>
      <c r="U79" s="119">
        <v>77</v>
      </c>
      <c r="V79" s="119">
        <v>124</v>
      </c>
      <c r="W79" s="122">
        <f>SUM(Q79:V79)</f>
        <v>239</v>
      </c>
    </row>
    <row r="80" spans="1:23" s="84" customFormat="1" ht="15" thickBot="1" x14ac:dyDescent="0.35">
      <c r="A80" s="21">
        <v>75</v>
      </c>
      <c r="B80" s="147" t="s">
        <v>228</v>
      </c>
      <c r="C80" s="154">
        <v>35</v>
      </c>
      <c r="D80" s="147" t="s">
        <v>229</v>
      </c>
      <c r="E80" s="147" t="s">
        <v>230</v>
      </c>
      <c r="F80" s="147"/>
      <c r="G80" s="111">
        <v>1.5</v>
      </c>
      <c r="H80" s="83"/>
      <c r="I80" s="114">
        <v>1.5</v>
      </c>
      <c r="J80" s="114">
        <v>1.5</v>
      </c>
      <c r="K80" s="114">
        <v>1.5</v>
      </c>
      <c r="L80" s="113">
        <v>1.5</v>
      </c>
      <c r="M80" s="67"/>
      <c r="N80" s="111">
        <v>1.5</v>
      </c>
      <c r="O80" s="100">
        <f>SUM(G80:N80)-K80-N80</f>
        <v>6</v>
      </c>
      <c r="P80" s="16">
        <f>O80-W80</f>
        <v>-233</v>
      </c>
      <c r="Q80" s="174"/>
      <c r="R80" s="174">
        <v>4</v>
      </c>
      <c r="S80" s="174">
        <v>34</v>
      </c>
      <c r="T80" s="174"/>
      <c r="U80" s="174">
        <v>77</v>
      </c>
      <c r="V80" s="174">
        <v>124</v>
      </c>
      <c r="W80" s="175">
        <f>SUM(Q80:V80)</f>
        <v>239</v>
      </c>
    </row>
    <row r="81" spans="1:23" s="84" customFormat="1" ht="15" thickBot="1" x14ac:dyDescent="0.35">
      <c r="A81" s="21">
        <v>76</v>
      </c>
      <c r="B81" s="147" t="s">
        <v>54</v>
      </c>
      <c r="C81" s="147">
        <v>3</v>
      </c>
      <c r="D81" s="147" t="s">
        <v>55</v>
      </c>
      <c r="E81" s="147" t="s">
        <v>56</v>
      </c>
      <c r="F81" s="147" t="s">
        <v>24</v>
      </c>
      <c r="G81" s="111">
        <v>1.5</v>
      </c>
      <c r="H81" s="165"/>
      <c r="I81" s="114">
        <v>1.5</v>
      </c>
      <c r="J81" s="114">
        <v>1.5</v>
      </c>
      <c r="K81" s="114">
        <v>1.5</v>
      </c>
      <c r="L81" s="113">
        <v>1.5</v>
      </c>
      <c r="M81" s="67"/>
      <c r="N81" s="111">
        <v>1.5</v>
      </c>
      <c r="O81" s="100">
        <f>SUM(G81:N81)-K81-N81</f>
        <v>6</v>
      </c>
      <c r="P81" s="16">
        <f>O81-W81</f>
        <v>-233</v>
      </c>
      <c r="Q81" s="174"/>
      <c r="R81" s="174">
        <v>4</v>
      </c>
      <c r="S81" s="174">
        <v>34</v>
      </c>
      <c r="T81" s="174"/>
      <c r="U81" s="174">
        <v>77</v>
      </c>
      <c r="V81" s="174">
        <v>124</v>
      </c>
      <c r="W81" s="175">
        <f>SUM(Q81:V81)</f>
        <v>239</v>
      </c>
    </row>
    <row r="82" spans="1:23" s="84" customFormat="1" ht="15" thickBot="1" x14ac:dyDescent="0.35">
      <c r="A82" s="21">
        <v>77</v>
      </c>
      <c r="B82" s="151" t="s">
        <v>263</v>
      </c>
      <c r="C82" s="151">
        <v>84</v>
      </c>
      <c r="D82" s="151" t="s">
        <v>264</v>
      </c>
      <c r="E82" s="151" t="s">
        <v>265</v>
      </c>
      <c r="F82" s="151" t="s">
        <v>266</v>
      </c>
      <c r="G82" s="111">
        <v>1.5</v>
      </c>
      <c r="H82" s="165"/>
      <c r="I82" s="114">
        <v>1.5</v>
      </c>
      <c r="J82" s="114">
        <v>1.5</v>
      </c>
      <c r="K82" s="114">
        <v>1.5</v>
      </c>
      <c r="L82" s="113">
        <v>1.5</v>
      </c>
      <c r="M82" s="67"/>
      <c r="N82" s="111">
        <v>1.5</v>
      </c>
      <c r="O82" s="100">
        <f>SUM(G82:N82)-K82-N82</f>
        <v>6</v>
      </c>
      <c r="P82" s="16">
        <f>O82-W82</f>
        <v>-233</v>
      </c>
      <c r="Q82" s="174"/>
      <c r="R82" s="174">
        <v>4</v>
      </c>
      <c r="S82" s="174">
        <v>34</v>
      </c>
      <c r="T82" s="174"/>
      <c r="U82" s="174">
        <v>77</v>
      </c>
      <c r="V82" s="174">
        <v>124</v>
      </c>
      <c r="W82" s="175">
        <f>SUM(Q82:V82)</f>
        <v>239</v>
      </c>
    </row>
    <row r="83" spans="1:23" s="84" customFormat="1" ht="15" thickBot="1" x14ac:dyDescent="0.35">
      <c r="A83" s="21">
        <v>78</v>
      </c>
      <c r="B83" s="147" t="s">
        <v>68</v>
      </c>
      <c r="C83" s="147">
        <v>34</v>
      </c>
      <c r="D83" s="147" t="s">
        <v>313</v>
      </c>
      <c r="E83" s="147" t="s">
        <v>305</v>
      </c>
      <c r="F83" s="147" t="s">
        <v>306</v>
      </c>
      <c r="G83" s="111">
        <v>1.5</v>
      </c>
      <c r="H83" s="165"/>
      <c r="I83" s="114">
        <v>1.5</v>
      </c>
      <c r="J83" s="114">
        <v>1.5</v>
      </c>
      <c r="K83" s="114">
        <v>1.5</v>
      </c>
      <c r="L83" s="113">
        <v>1.5</v>
      </c>
      <c r="M83" s="67"/>
      <c r="N83" s="111">
        <v>1.5</v>
      </c>
      <c r="O83" s="100">
        <f>SUM(G83:N83)-K83-N83</f>
        <v>6</v>
      </c>
      <c r="P83" s="16">
        <f>O83-W83</f>
        <v>-233</v>
      </c>
      <c r="Q83" s="119"/>
      <c r="R83" s="119">
        <v>4</v>
      </c>
      <c r="S83" s="119">
        <v>34</v>
      </c>
      <c r="T83" s="119"/>
      <c r="U83" s="119">
        <v>77</v>
      </c>
      <c r="V83" s="119">
        <v>124</v>
      </c>
      <c r="W83" s="122">
        <f>SUM(Q83:V83)</f>
        <v>239</v>
      </c>
    </row>
    <row r="84" spans="1:23" s="84" customFormat="1" ht="15" thickBot="1" x14ac:dyDescent="0.35">
      <c r="A84" s="21">
        <v>79</v>
      </c>
      <c r="B84" s="147" t="s">
        <v>59</v>
      </c>
      <c r="C84" s="147">
        <v>4640</v>
      </c>
      <c r="D84" s="147" t="s">
        <v>170</v>
      </c>
      <c r="E84" s="147" t="s">
        <v>171</v>
      </c>
      <c r="F84" s="147"/>
      <c r="G84" s="111">
        <v>1.5</v>
      </c>
      <c r="H84" s="83"/>
      <c r="I84" s="114">
        <v>1.5</v>
      </c>
      <c r="J84" s="114">
        <v>1.5</v>
      </c>
      <c r="K84" s="114">
        <v>1.5</v>
      </c>
      <c r="L84" s="113">
        <v>1.5</v>
      </c>
      <c r="M84" s="67"/>
      <c r="N84" s="111">
        <v>1.5</v>
      </c>
      <c r="O84" s="100">
        <f>SUM(G84:N84)-K84-N84</f>
        <v>6</v>
      </c>
      <c r="P84" s="16">
        <f>O84-W84</f>
        <v>-233</v>
      </c>
      <c r="Q84" s="119"/>
      <c r="R84" s="119">
        <v>4</v>
      </c>
      <c r="S84" s="119">
        <v>34</v>
      </c>
      <c r="T84" s="119"/>
      <c r="U84" s="119">
        <v>77</v>
      </c>
      <c r="V84" s="119">
        <v>124</v>
      </c>
      <c r="W84" s="122">
        <f>SUM(Q84:V84)</f>
        <v>239</v>
      </c>
    </row>
    <row r="85" spans="1:23" s="84" customFormat="1" ht="15" thickBot="1" x14ac:dyDescent="0.35">
      <c r="A85" s="21">
        <v>80</v>
      </c>
      <c r="B85" s="147" t="s">
        <v>172</v>
      </c>
      <c r="C85" s="154">
        <v>7444</v>
      </c>
      <c r="D85" s="147" t="s">
        <v>173</v>
      </c>
      <c r="E85" s="147" t="s">
        <v>174</v>
      </c>
      <c r="F85" s="147"/>
      <c r="G85" s="111">
        <v>1.5</v>
      </c>
      <c r="H85" s="83"/>
      <c r="I85" s="114">
        <v>1.5</v>
      </c>
      <c r="J85" s="114">
        <v>1.5</v>
      </c>
      <c r="K85" s="114">
        <v>1.5</v>
      </c>
      <c r="L85" s="113">
        <v>1.5</v>
      </c>
      <c r="M85" s="67"/>
      <c r="N85" s="111">
        <v>1.5</v>
      </c>
      <c r="O85" s="100">
        <f>SUM(G85:N85)-K85-N85</f>
        <v>6</v>
      </c>
      <c r="P85" s="16">
        <f>O85-W85</f>
        <v>-233</v>
      </c>
      <c r="Q85" s="119"/>
      <c r="R85" s="119">
        <v>4</v>
      </c>
      <c r="S85" s="119">
        <v>34</v>
      </c>
      <c r="T85" s="119"/>
      <c r="U85" s="119">
        <v>77</v>
      </c>
      <c r="V85" s="119">
        <v>124</v>
      </c>
      <c r="W85" s="122">
        <f>SUM(Q85:V85)</f>
        <v>239</v>
      </c>
    </row>
    <row r="86" spans="1:23" s="84" customFormat="1" ht="15" thickBot="1" x14ac:dyDescent="0.35">
      <c r="A86" s="21">
        <v>81</v>
      </c>
      <c r="B86" s="147" t="s">
        <v>146</v>
      </c>
      <c r="C86" s="154">
        <v>10008</v>
      </c>
      <c r="D86" s="147" t="s">
        <v>147</v>
      </c>
      <c r="E86" s="147" t="s">
        <v>148</v>
      </c>
      <c r="F86" s="147" t="s">
        <v>149</v>
      </c>
      <c r="G86" s="111">
        <v>1.5</v>
      </c>
      <c r="H86" s="83"/>
      <c r="I86" s="114">
        <v>1.5</v>
      </c>
      <c r="J86" s="114">
        <v>1.5</v>
      </c>
      <c r="K86" s="114">
        <v>1.5</v>
      </c>
      <c r="L86" s="113">
        <v>1.5</v>
      </c>
      <c r="M86" s="67"/>
      <c r="N86" s="111">
        <v>1.5</v>
      </c>
      <c r="O86" s="100">
        <f>SUM(G86:N86)-K86-N86</f>
        <v>6</v>
      </c>
      <c r="P86" s="16">
        <f>O86-W86</f>
        <v>-233</v>
      </c>
      <c r="Q86" s="119"/>
      <c r="R86" s="119">
        <v>4</v>
      </c>
      <c r="S86" s="119">
        <v>34</v>
      </c>
      <c r="T86" s="119"/>
      <c r="U86" s="119">
        <v>77</v>
      </c>
      <c r="V86" s="119">
        <v>124</v>
      </c>
      <c r="W86" s="122">
        <f>SUM(Q86:V86)</f>
        <v>239</v>
      </c>
    </row>
    <row r="87" spans="1:23" s="84" customFormat="1" ht="15" thickBot="1" x14ac:dyDescent="0.35">
      <c r="A87" s="21">
        <v>82</v>
      </c>
      <c r="B87" s="150" t="s">
        <v>59</v>
      </c>
      <c r="C87" s="158">
        <v>2</v>
      </c>
      <c r="D87" s="150" t="s">
        <v>72</v>
      </c>
      <c r="E87" s="162" t="s">
        <v>73</v>
      </c>
      <c r="F87" s="164"/>
      <c r="G87" s="111">
        <v>1.5</v>
      </c>
      <c r="H87" s="83"/>
      <c r="I87" s="114">
        <v>1.5</v>
      </c>
      <c r="J87" s="114">
        <v>1.5</v>
      </c>
      <c r="K87" s="114">
        <v>1.5</v>
      </c>
      <c r="L87" s="113">
        <v>1.5</v>
      </c>
      <c r="M87" s="67"/>
      <c r="N87" s="111">
        <v>1.5</v>
      </c>
      <c r="O87" s="100">
        <f>SUM(G87:N87)-K87-N87</f>
        <v>6</v>
      </c>
      <c r="P87" s="16">
        <f>O87-W87</f>
        <v>-233</v>
      </c>
      <c r="Q87" s="119"/>
      <c r="R87" s="119">
        <v>4</v>
      </c>
      <c r="S87" s="119">
        <v>34</v>
      </c>
      <c r="T87" s="119"/>
      <c r="U87" s="119">
        <v>77</v>
      </c>
      <c r="V87" s="119">
        <v>124</v>
      </c>
      <c r="W87" s="122">
        <f>SUM(Q87:V87)</f>
        <v>239</v>
      </c>
    </row>
    <row r="88" spans="1:23" s="84" customFormat="1" ht="15" thickBot="1" x14ac:dyDescent="0.35">
      <c r="A88" s="21">
        <v>83</v>
      </c>
      <c r="B88" s="149" t="s">
        <v>89</v>
      </c>
      <c r="C88" s="155" t="s">
        <v>175</v>
      </c>
      <c r="D88" s="149" t="s">
        <v>176</v>
      </c>
      <c r="E88" s="149" t="s">
        <v>177</v>
      </c>
      <c r="F88" s="149"/>
      <c r="G88" s="111">
        <v>1.5</v>
      </c>
      <c r="H88" s="83"/>
      <c r="I88" s="114">
        <v>1.5</v>
      </c>
      <c r="J88" s="114">
        <v>1.5</v>
      </c>
      <c r="K88" s="114">
        <v>1.5</v>
      </c>
      <c r="L88" s="113">
        <v>1.5</v>
      </c>
      <c r="M88" s="67"/>
      <c r="N88" s="111">
        <v>1.5</v>
      </c>
      <c r="O88" s="100">
        <f>SUM(G88:N88)-K88-N88</f>
        <v>6</v>
      </c>
      <c r="P88" s="16">
        <f>O88-W88</f>
        <v>-233</v>
      </c>
      <c r="Q88" s="174"/>
      <c r="R88" s="174">
        <v>4</v>
      </c>
      <c r="S88" s="174">
        <v>34</v>
      </c>
      <c r="T88" s="174"/>
      <c r="U88" s="174">
        <v>77</v>
      </c>
      <c r="V88" s="174">
        <v>124</v>
      </c>
      <c r="W88" s="175">
        <f>SUM(Q88:V88)</f>
        <v>239</v>
      </c>
    </row>
    <row r="89" spans="1:23" s="84" customFormat="1" ht="15" thickBot="1" x14ac:dyDescent="0.35">
      <c r="A89" s="21">
        <v>84</v>
      </c>
      <c r="B89" s="147" t="s">
        <v>78</v>
      </c>
      <c r="C89" s="154">
        <v>3</v>
      </c>
      <c r="D89" s="147" t="s">
        <v>79</v>
      </c>
      <c r="E89" s="147" t="s">
        <v>80</v>
      </c>
      <c r="F89" s="147" t="s">
        <v>24</v>
      </c>
      <c r="G89" s="111">
        <v>1.5</v>
      </c>
      <c r="H89" s="83"/>
      <c r="I89" s="114">
        <v>1.5</v>
      </c>
      <c r="J89" s="114">
        <v>1.5</v>
      </c>
      <c r="K89" s="114">
        <v>1.5</v>
      </c>
      <c r="L89" s="113">
        <v>1.5</v>
      </c>
      <c r="M89" s="67"/>
      <c r="N89" s="111">
        <v>1.5</v>
      </c>
      <c r="O89" s="100">
        <f>SUM(G89:N89)-K89-N89</f>
        <v>6</v>
      </c>
      <c r="P89" s="16">
        <f>O89-W89</f>
        <v>-233</v>
      </c>
      <c r="Q89" s="119"/>
      <c r="R89" s="119">
        <v>4</v>
      </c>
      <c r="S89" s="119">
        <v>34</v>
      </c>
      <c r="T89" s="119"/>
      <c r="U89" s="119">
        <v>77</v>
      </c>
      <c r="V89" s="119">
        <v>124</v>
      </c>
      <c r="W89" s="122">
        <f>SUM(Q89:V89)</f>
        <v>239</v>
      </c>
    </row>
    <row r="90" spans="1:23" s="84" customFormat="1" ht="15" thickBot="1" x14ac:dyDescent="0.35">
      <c r="A90" s="21">
        <v>85</v>
      </c>
      <c r="B90" s="150" t="s">
        <v>96</v>
      </c>
      <c r="C90" s="158">
        <v>23</v>
      </c>
      <c r="D90" s="150" t="s">
        <v>199</v>
      </c>
      <c r="E90" s="162" t="s">
        <v>200</v>
      </c>
      <c r="F90" s="164"/>
      <c r="G90" s="111">
        <v>1.5</v>
      </c>
      <c r="H90" s="83"/>
      <c r="I90" s="114">
        <v>1.5</v>
      </c>
      <c r="J90" s="114">
        <v>1.5</v>
      </c>
      <c r="K90" s="114">
        <v>1.5</v>
      </c>
      <c r="L90" s="113">
        <v>1.5</v>
      </c>
      <c r="M90" s="67"/>
      <c r="N90" s="111">
        <v>1.5</v>
      </c>
      <c r="O90" s="100">
        <f>SUM(G90:N90)-K90-N90</f>
        <v>6</v>
      </c>
      <c r="P90" s="16">
        <f>O90-W90</f>
        <v>-233</v>
      </c>
      <c r="Q90" s="119"/>
      <c r="R90" s="119">
        <v>4</v>
      </c>
      <c r="S90" s="119">
        <v>34</v>
      </c>
      <c r="T90" s="119"/>
      <c r="U90" s="119">
        <v>77</v>
      </c>
      <c r="V90" s="119">
        <v>124</v>
      </c>
      <c r="W90" s="122">
        <f>SUM(Q90:V90)</f>
        <v>239</v>
      </c>
    </row>
    <row r="91" spans="1:23" s="84" customFormat="1" ht="15" thickBot="1" x14ac:dyDescent="0.35">
      <c r="A91" s="21">
        <v>86</v>
      </c>
      <c r="B91" s="147" t="s">
        <v>143</v>
      </c>
      <c r="C91" s="154">
        <v>3810</v>
      </c>
      <c r="D91" s="147" t="s">
        <v>213</v>
      </c>
      <c r="E91" s="147" t="s">
        <v>214</v>
      </c>
      <c r="F91" s="147"/>
      <c r="G91" s="111">
        <v>1.5</v>
      </c>
      <c r="H91" s="83"/>
      <c r="I91" s="114">
        <v>1.5</v>
      </c>
      <c r="J91" s="114">
        <v>1.5</v>
      </c>
      <c r="K91" s="114">
        <v>1.5</v>
      </c>
      <c r="L91" s="113">
        <v>1.5</v>
      </c>
      <c r="M91" s="67"/>
      <c r="N91" s="111">
        <v>1.5</v>
      </c>
      <c r="O91" s="100">
        <f>SUM(G91:N91)-K91-N91</f>
        <v>6</v>
      </c>
      <c r="P91" s="16">
        <f>O91-W91</f>
        <v>-233</v>
      </c>
      <c r="Q91" s="174"/>
      <c r="R91" s="174">
        <v>4</v>
      </c>
      <c r="S91" s="174">
        <v>34</v>
      </c>
      <c r="T91" s="174"/>
      <c r="U91" s="174">
        <v>77</v>
      </c>
      <c r="V91" s="174">
        <v>124</v>
      </c>
      <c r="W91" s="175">
        <f>SUM(Q91:V91)</f>
        <v>239</v>
      </c>
    </row>
    <row r="92" spans="1:23" s="84" customFormat="1" ht="15" thickBot="1" x14ac:dyDescent="0.35">
      <c r="A92" s="21">
        <v>87</v>
      </c>
      <c r="B92" s="147" t="s">
        <v>59</v>
      </c>
      <c r="C92" s="156">
        <v>622</v>
      </c>
      <c r="D92" s="160" t="s">
        <v>63</v>
      </c>
      <c r="E92" s="161" t="s">
        <v>64</v>
      </c>
      <c r="F92" s="163" t="s">
        <v>65</v>
      </c>
      <c r="G92" s="111">
        <v>1.5</v>
      </c>
      <c r="H92" s="83"/>
      <c r="I92" s="114">
        <v>1.5</v>
      </c>
      <c r="J92" s="114">
        <v>1.5</v>
      </c>
      <c r="K92" s="114">
        <v>1.5</v>
      </c>
      <c r="L92" s="113">
        <v>1.5</v>
      </c>
      <c r="M92" s="67"/>
      <c r="N92" s="111">
        <v>1.5</v>
      </c>
      <c r="O92" s="100">
        <f>SUM(G92:N92)-K92-N92</f>
        <v>6</v>
      </c>
      <c r="P92" s="16">
        <f>O92-W92</f>
        <v>-233</v>
      </c>
      <c r="Q92" s="174"/>
      <c r="R92" s="174">
        <v>4</v>
      </c>
      <c r="S92" s="174">
        <v>34</v>
      </c>
      <c r="T92" s="174"/>
      <c r="U92" s="174">
        <v>77</v>
      </c>
      <c r="V92" s="174">
        <v>124</v>
      </c>
      <c r="W92" s="175">
        <f>SUM(Q92:V92)</f>
        <v>239</v>
      </c>
    </row>
    <row r="93" spans="1:23" s="84" customFormat="1" ht="15" thickBot="1" x14ac:dyDescent="0.35">
      <c r="A93" s="21">
        <v>88</v>
      </c>
      <c r="B93" s="147" t="s">
        <v>132</v>
      </c>
      <c r="C93" s="147">
        <v>38</v>
      </c>
      <c r="D93" s="147" t="s">
        <v>256</v>
      </c>
      <c r="E93" s="151" t="s">
        <v>257</v>
      </c>
      <c r="F93" s="151" t="s">
        <v>258</v>
      </c>
      <c r="G93" s="111">
        <v>1.5</v>
      </c>
      <c r="H93" s="165"/>
      <c r="I93" s="114">
        <v>1.5</v>
      </c>
      <c r="J93" s="114">
        <v>1.5</v>
      </c>
      <c r="K93" s="114">
        <v>1.5</v>
      </c>
      <c r="L93" s="113">
        <v>1.5</v>
      </c>
      <c r="M93" s="67"/>
      <c r="N93" s="111">
        <v>1.5</v>
      </c>
      <c r="O93" s="100">
        <f>SUM(G93:N93)-K93-N93</f>
        <v>6</v>
      </c>
      <c r="P93" s="16">
        <f>O93-W93</f>
        <v>-233</v>
      </c>
      <c r="Q93" s="174"/>
      <c r="R93" s="174">
        <v>4</v>
      </c>
      <c r="S93" s="174">
        <v>34</v>
      </c>
      <c r="T93" s="174"/>
      <c r="U93" s="174">
        <v>77</v>
      </c>
      <c r="V93" s="174">
        <v>124</v>
      </c>
      <c r="W93" s="175">
        <f>SUM(Q93:V93)</f>
        <v>239</v>
      </c>
    </row>
    <row r="94" spans="1:23" s="84" customFormat="1" ht="15" thickBot="1" x14ac:dyDescent="0.35">
      <c r="A94" s="21">
        <v>89</v>
      </c>
      <c r="B94" s="149" t="s">
        <v>277</v>
      </c>
      <c r="C94" s="155" t="s">
        <v>286</v>
      </c>
      <c r="D94" s="149" t="s">
        <v>293</v>
      </c>
      <c r="E94" s="149" t="s">
        <v>288</v>
      </c>
      <c r="F94" s="149" t="s">
        <v>287</v>
      </c>
      <c r="G94" s="111">
        <v>1.5</v>
      </c>
      <c r="H94" s="165"/>
      <c r="I94" s="114">
        <v>1.5</v>
      </c>
      <c r="J94" s="114">
        <v>1.5</v>
      </c>
      <c r="K94" s="114">
        <v>1.5</v>
      </c>
      <c r="L94" s="113">
        <v>1.5</v>
      </c>
      <c r="M94" s="67"/>
      <c r="N94" s="111">
        <v>1.5</v>
      </c>
      <c r="O94" s="100">
        <f>SUM(G94:N94)-K94-N94</f>
        <v>6</v>
      </c>
      <c r="P94" s="16">
        <f>O94-W94</f>
        <v>-233</v>
      </c>
      <c r="Q94" s="119"/>
      <c r="R94" s="119">
        <v>4</v>
      </c>
      <c r="S94" s="119">
        <v>34</v>
      </c>
      <c r="T94" s="119"/>
      <c r="U94" s="119">
        <v>77</v>
      </c>
      <c r="V94" s="119">
        <v>124</v>
      </c>
      <c r="W94" s="122">
        <f>SUM(Q94:V94)</f>
        <v>239</v>
      </c>
    </row>
    <row r="95" spans="1:23" s="84" customFormat="1" ht="15" thickBot="1" x14ac:dyDescent="0.35">
      <c r="A95" s="21">
        <v>90</v>
      </c>
      <c r="B95" s="147" t="s">
        <v>76</v>
      </c>
      <c r="C95" s="154">
        <v>88</v>
      </c>
      <c r="D95" s="147" t="s">
        <v>150</v>
      </c>
      <c r="E95" s="147" t="s">
        <v>151</v>
      </c>
      <c r="F95" s="147"/>
      <c r="G95" s="111">
        <v>1.5</v>
      </c>
      <c r="H95" s="83"/>
      <c r="I95" s="114">
        <v>1.5</v>
      </c>
      <c r="J95" s="114">
        <v>1.5</v>
      </c>
      <c r="K95" s="114">
        <v>1.5</v>
      </c>
      <c r="L95" s="113">
        <v>1.5</v>
      </c>
      <c r="M95" s="67"/>
      <c r="N95" s="111">
        <v>1.5</v>
      </c>
      <c r="O95" s="100">
        <f>SUM(G95:N95)-K95-N95</f>
        <v>6</v>
      </c>
      <c r="P95" s="16">
        <f>O95-W95</f>
        <v>-233</v>
      </c>
      <c r="Q95" s="119"/>
      <c r="R95" s="119">
        <v>4</v>
      </c>
      <c r="S95" s="119">
        <v>34</v>
      </c>
      <c r="T95" s="119"/>
      <c r="U95" s="119">
        <v>77</v>
      </c>
      <c r="V95" s="119">
        <v>124</v>
      </c>
      <c r="W95" s="122">
        <f>SUM(Q95:V95)</f>
        <v>239</v>
      </c>
    </row>
    <row r="96" spans="1:23" s="84" customFormat="1" ht="15" thickBot="1" x14ac:dyDescent="0.35">
      <c r="A96" s="21">
        <v>91</v>
      </c>
      <c r="B96" s="147" t="s">
        <v>59</v>
      </c>
      <c r="C96" s="156">
        <v>11</v>
      </c>
      <c r="D96" s="160" t="s">
        <v>122</v>
      </c>
      <c r="E96" s="161" t="s">
        <v>123</v>
      </c>
      <c r="F96" s="163"/>
      <c r="G96" s="111">
        <v>1.5</v>
      </c>
      <c r="H96" s="83"/>
      <c r="I96" s="114">
        <v>1.5</v>
      </c>
      <c r="J96" s="114">
        <v>1.5</v>
      </c>
      <c r="K96" s="114">
        <v>1.5</v>
      </c>
      <c r="L96" s="113">
        <v>1.5</v>
      </c>
      <c r="M96" s="67"/>
      <c r="N96" s="111">
        <v>1.5</v>
      </c>
      <c r="O96" s="100">
        <f>SUM(G96:N96)-K96-N96</f>
        <v>6</v>
      </c>
      <c r="P96" s="16">
        <f>O96-W96</f>
        <v>-233</v>
      </c>
      <c r="Q96" s="119"/>
      <c r="R96" s="119">
        <v>4</v>
      </c>
      <c r="S96" s="119">
        <v>34</v>
      </c>
      <c r="T96" s="119"/>
      <c r="U96" s="119">
        <v>77</v>
      </c>
      <c r="V96" s="119">
        <v>124</v>
      </c>
      <c r="W96" s="122">
        <f>SUM(Q96:V96)</f>
        <v>239</v>
      </c>
    </row>
    <row r="97" spans="1:23" s="84" customFormat="1" ht="15" thickBot="1" x14ac:dyDescent="0.35">
      <c r="A97" s="21">
        <v>92</v>
      </c>
      <c r="B97" s="153" t="s">
        <v>59</v>
      </c>
      <c r="C97" s="159">
        <v>26</v>
      </c>
      <c r="D97" s="153" t="s">
        <v>197</v>
      </c>
      <c r="E97" s="153" t="s">
        <v>198</v>
      </c>
      <c r="F97" s="153"/>
      <c r="G97" s="111">
        <v>1.5</v>
      </c>
      <c r="H97" s="83"/>
      <c r="I97" s="114">
        <v>1.5</v>
      </c>
      <c r="J97" s="114">
        <v>1.5</v>
      </c>
      <c r="K97" s="114">
        <v>1.5</v>
      </c>
      <c r="L97" s="113">
        <v>1.5</v>
      </c>
      <c r="M97" s="67"/>
      <c r="N97" s="111">
        <v>1.5</v>
      </c>
      <c r="O97" s="100">
        <f>SUM(G97:N97)-K97-N97</f>
        <v>6</v>
      </c>
      <c r="P97" s="16">
        <f>O97-W97</f>
        <v>-233</v>
      </c>
      <c r="Q97" s="119"/>
      <c r="R97" s="119">
        <v>4</v>
      </c>
      <c r="S97" s="119">
        <v>34</v>
      </c>
      <c r="T97" s="119"/>
      <c r="U97" s="119">
        <v>77</v>
      </c>
      <c r="V97" s="119">
        <v>124</v>
      </c>
      <c r="W97" s="122">
        <f>SUM(Q97:V97)</f>
        <v>239</v>
      </c>
    </row>
    <row r="98" spans="1:23" s="84" customFormat="1" ht="15" thickBot="1" x14ac:dyDescent="0.35">
      <c r="A98" s="21">
        <v>93</v>
      </c>
      <c r="B98" s="149" t="s">
        <v>164</v>
      </c>
      <c r="C98" s="155" t="s">
        <v>165</v>
      </c>
      <c r="D98" s="149" t="s">
        <v>166</v>
      </c>
      <c r="E98" s="149" t="s">
        <v>167</v>
      </c>
      <c r="F98" s="149"/>
      <c r="G98" s="111">
        <v>1.5</v>
      </c>
      <c r="H98" s="83"/>
      <c r="I98" s="114">
        <v>1.5</v>
      </c>
      <c r="J98" s="114">
        <v>1.5</v>
      </c>
      <c r="K98" s="114">
        <v>1.5</v>
      </c>
      <c r="L98" s="113">
        <v>1.5</v>
      </c>
      <c r="M98" s="67"/>
      <c r="N98" s="111">
        <v>1.5</v>
      </c>
      <c r="O98" s="100">
        <f>SUM(G98:N98)-K98-N98</f>
        <v>6</v>
      </c>
      <c r="P98" s="16">
        <f>O98-W98</f>
        <v>-233</v>
      </c>
      <c r="Q98" s="119"/>
      <c r="R98" s="119">
        <v>4</v>
      </c>
      <c r="S98" s="119">
        <v>34</v>
      </c>
      <c r="T98" s="119"/>
      <c r="U98" s="119">
        <v>77</v>
      </c>
      <c r="V98" s="119">
        <v>124</v>
      </c>
      <c r="W98" s="122">
        <f>SUM(Q98:V98)</f>
        <v>239</v>
      </c>
    </row>
    <row r="99" spans="1:23" s="84" customFormat="1" ht="15" thickBot="1" x14ac:dyDescent="0.35">
      <c r="A99" s="21">
        <v>94</v>
      </c>
      <c r="B99" s="150" t="s">
        <v>96</v>
      </c>
      <c r="C99" s="158">
        <v>10035</v>
      </c>
      <c r="D99" s="150" t="s">
        <v>97</v>
      </c>
      <c r="E99" s="162" t="s">
        <v>98</v>
      </c>
      <c r="F99" s="164" t="s">
        <v>48</v>
      </c>
      <c r="G99" s="111">
        <v>1.5</v>
      </c>
      <c r="H99" s="83"/>
      <c r="I99" s="114">
        <v>1.5</v>
      </c>
      <c r="J99" s="114">
        <v>1.5</v>
      </c>
      <c r="K99" s="114">
        <v>1.5</v>
      </c>
      <c r="L99" s="113">
        <v>1.5</v>
      </c>
      <c r="M99" s="67"/>
      <c r="N99" s="111">
        <v>1.5</v>
      </c>
      <c r="O99" s="100">
        <f>SUM(G99:N99)-K99-N99</f>
        <v>6</v>
      </c>
      <c r="P99" s="16">
        <f>O99-W99</f>
        <v>-233</v>
      </c>
      <c r="Q99" s="174"/>
      <c r="R99" s="174">
        <v>4</v>
      </c>
      <c r="S99" s="174">
        <v>34</v>
      </c>
      <c r="T99" s="174"/>
      <c r="U99" s="174">
        <v>77</v>
      </c>
      <c r="V99" s="174">
        <v>124</v>
      </c>
      <c r="W99" s="175">
        <f>SUM(Q99:V99)</f>
        <v>239</v>
      </c>
    </row>
    <row r="100" spans="1:23" s="84" customFormat="1" ht="15" thickBot="1" x14ac:dyDescent="0.35">
      <c r="A100" s="21">
        <v>95</v>
      </c>
      <c r="B100" s="147" t="s">
        <v>57</v>
      </c>
      <c r="C100" s="147">
        <v>42</v>
      </c>
      <c r="D100" s="147"/>
      <c r="E100" s="147" t="s">
        <v>273</v>
      </c>
      <c r="F100" s="147" t="s">
        <v>274</v>
      </c>
      <c r="G100" s="111">
        <v>1.5</v>
      </c>
      <c r="H100" s="165"/>
      <c r="I100" s="114">
        <v>1.5</v>
      </c>
      <c r="J100" s="114">
        <v>1.5</v>
      </c>
      <c r="K100" s="114">
        <v>1.5</v>
      </c>
      <c r="L100" s="113">
        <v>1.5</v>
      </c>
      <c r="M100" s="67"/>
      <c r="N100" s="111">
        <v>1.5</v>
      </c>
      <c r="O100" s="100">
        <f>SUM(G100:N100)-K100-N100</f>
        <v>6</v>
      </c>
      <c r="P100" s="16"/>
      <c r="Q100" s="119"/>
      <c r="R100" s="119"/>
      <c r="S100" s="119"/>
      <c r="T100" s="119"/>
      <c r="U100" s="119"/>
      <c r="V100" s="119"/>
      <c r="W100" s="122"/>
    </row>
    <row r="101" spans="1:23" s="84" customFormat="1" ht="15" thickBot="1" x14ac:dyDescent="0.35">
      <c r="A101" s="21">
        <v>96</v>
      </c>
      <c r="B101" s="147" t="s">
        <v>59</v>
      </c>
      <c r="C101" s="154">
        <v>34</v>
      </c>
      <c r="D101" s="147" t="s">
        <v>183</v>
      </c>
      <c r="E101" s="147" t="s">
        <v>184</v>
      </c>
      <c r="F101" s="147"/>
      <c r="G101" s="111">
        <v>1.5</v>
      </c>
      <c r="H101" s="83"/>
      <c r="I101" s="114">
        <v>1.5</v>
      </c>
      <c r="J101" s="114">
        <v>1.5</v>
      </c>
      <c r="K101" s="114">
        <v>1.5</v>
      </c>
      <c r="L101" s="113">
        <v>1.5</v>
      </c>
      <c r="M101" s="67"/>
      <c r="N101" s="111">
        <v>1.5</v>
      </c>
      <c r="O101" s="100">
        <f>SUM(G101:N101)-K101-N101</f>
        <v>6</v>
      </c>
      <c r="P101" s="16">
        <f>O101-W101</f>
        <v>-233</v>
      </c>
      <c r="Q101" s="174"/>
      <c r="R101" s="174">
        <v>4</v>
      </c>
      <c r="S101" s="174">
        <v>34</v>
      </c>
      <c r="T101" s="174"/>
      <c r="U101" s="174">
        <v>77</v>
      </c>
      <c r="V101" s="174">
        <v>124</v>
      </c>
      <c r="W101" s="175">
        <f>SUM(Q101:V101)</f>
        <v>239</v>
      </c>
    </row>
    <row r="102" spans="1:23" s="84" customFormat="1" ht="15" thickBot="1" x14ac:dyDescent="0.35">
      <c r="A102" s="21">
        <v>97</v>
      </c>
      <c r="B102" s="147" t="s">
        <v>302</v>
      </c>
      <c r="C102" s="147">
        <v>131</v>
      </c>
      <c r="D102" s="147" t="s">
        <v>303</v>
      </c>
      <c r="E102" s="147" t="s">
        <v>304</v>
      </c>
      <c r="F102" s="147" t="s">
        <v>157</v>
      </c>
      <c r="G102" s="111">
        <v>1.5</v>
      </c>
      <c r="H102" s="165"/>
      <c r="I102" s="114">
        <v>1.5</v>
      </c>
      <c r="J102" s="114">
        <v>1.5</v>
      </c>
      <c r="K102" s="114">
        <v>1.5</v>
      </c>
      <c r="L102" s="113">
        <v>1.5</v>
      </c>
      <c r="M102" s="67"/>
      <c r="N102" s="111">
        <v>1.5</v>
      </c>
      <c r="O102" s="100">
        <f>SUM(G102:N102)-K102-N102</f>
        <v>6</v>
      </c>
      <c r="P102" s="16"/>
      <c r="Q102" s="16"/>
      <c r="R102" s="16"/>
      <c r="S102" s="16"/>
      <c r="T102" s="16"/>
      <c r="U102" s="16"/>
      <c r="V102" s="16"/>
      <c r="W102" s="16"/>
    </row>
    <row r="103" spans="1:23" s="84" customFormat="1" ht="15" thickBot="1" x14ac:dyDescent="0.35">
      <c r="A103" s="21">
        <v>98</v>
      </c>
      <c r="B103" s="147" t="s">
        <v>282</v>
      </c>
      <c r="C103" s="154">
        <v>3</v>
      </c>
      <c r="D103" s="147"/>
      <c r="E103" s="147" t="s">
        <v>289</v>
      </c>
      <c r="F103" s="147" t="s">
        <v>283</v>
      </c>
      <c r="G103" s="111">
        <v>1.5</v>
      </c>
      <c r="H103" s="165"/>
      <c r="I103" s="114">
        <v>1.5</v>
      </c>
      <c r="J103" s="114">
        <v>1.5</v>
      </c>
      <c r="K103" s="114">
        <v>1.5</v>
      </c>
      <c r="L103" s="113">
        <v>1.5</v>
      </c>
      <c r="M103" s="67"/>
      <c r="N103" s="111">
        <v>1.5</v>
      </c>
      <c r="O103" s="100">
        <f>SUM(G103:N103)-K103-N103</f>
        <v>6</v>
      </c>
      <c r="P103" s="16"/>
      <c r="Q103" s="16"/>
      <c r="R103" s="16"/>
      <c r="S103" s="16"/>
      <c r="T103" s="16"/>
      <c r="U103" s="16"/>
      <c r="V103" s="16"/>
      <c r="W103" s="16"/>
    </row>
    <row r="104" spans="1:23" s="84" customFormat="1" ht="15" thickBot="1" x14ac:dyDescent="0.35">
      <c r="A104" s="21">
        <v>99</v>
      </c>
      <c r="B104" s="150" t="s">
        <v>185</v>
      </c>
      <c r="C104" s="158">
        <v>1</v>
      </c>
      <c r="D104" s="150" t="s">
        <v>186</v>
      </c>
      <c r="E104" s="162" t="s">
        <v>187</v>
      </c>
      <c r="F104" s="164"/>
      <c r="G104" s="111">
        <v>1.5</v>
      </c>
      <c r="H104" s="83"/>
      <c r="I104" s="114">
        <v>1.5</v>
      </c>
      <c r="J104" s="114">
        <v>1.5</v>
      </c>
      <c r="K104" s="114">
        <v>1.5</v>
      </c>
      <c r="L104" s="113">
        <v>1.5</v>
      </c>
      <c r="M104" s="67"/>
      <c r="N104" s="111">
        <v>1.5</v>
      </c>
      <c r="O104" s="100">
        <f>SUM(G104:N104)-K104-N104</f>
        <v>6</v>
      </c>
      <c r="P104" s="16"/>
      <c r="Q104" s="16"/>
      <c r="R104" s="16"/>
      <c r="S104" s="16"/>
      <c r="T104" s="16"/>
      <c r="U104" s="16"/>
      <c r="V104" s="16"/>
      <c r="W104" s="16"/>
    </row>
    <row r="105" spans="1:23" s="84" customFormat="1" ht="15" thickBot="1" x14ac:dyDescent="0.35">
      <c r="A105" s="21">
        <v>100</v>
      </c>
      <c r="B105" s="147" t="s">
        <v>234</v>
      </c>
      <c r="C105" s="154">
        <v>15</v>
      </c>
      <c r="D105" s="147" t="s">
        <v>235</v>
      </c>
      <c r="E105" s="147" t="s">
        <v>236</v>
      </c>
      <c r="F105" s="147"/>
      <c r="G105" s="111">
        <v>1.5</v>
      </c>
      <c r="H105" s="83"/>
      <c r="I105" s="114">
        <v>1.5</v>
      </c>
      <c r="J105" s="114">
        <v>1.5</v>
      </c>
      <c r="K105" s="114">
        <v>1.5</v>
      </c>
      <c r="L105" s="113">
        <v>1.5</v>
      </c>
      <c r="M105" s="67"/>
      <c r="N105" s="111">
        <v>1.5</v>
      </c>
      <c r="O105" s="100">
        <f>SUM(G105:N105)-K105-N105</f>
        <v>6</v>
      </c>
      <c r="P105" s="16"/>
      <c r="Q105" s="16"/>
      <c r="R105" s="16"/>
      <c r="S105" s="16"/>
      <c r="T105" s="16"/>
      <c r="U105" s="16"/>
      <c r="V105" s="16"/>
      <c r="W105" s="16"/>
    </row>
    <row r="106" spans="1:23" s="84" customFormat="1" ht="15" thickBot="1" x14ac:dyDescent="0.35">
      <c r="A106" s="57">
        <v>101</v>
      </c>
      <c r="B106" s="166" t="s">
        <v>44</v>
      </c>
      <c r="C106" s="179">
        <v>529</v>
      </c>
      <c r="D106" s="166" t="s">
        <v>191</v>
      </c>
      <c r="E106" s="166" t="s">
        <v>192</v>
      </c>
      <c r="F106" s="166"/>
      <c r="G106" s="167">
        <v>1.5</v>
      </c>
      <c r="H106" s="83"/>
      <c r="I106" s="168">
        <v>1.5</v>
      </c>
      <c r="J106" s="168">
        <v>1.5</v>
      </c>
      <c r="K106" s="168">
        <v>1.5</v>
      </c>
      <c r="L106" s="113">
        <v>1.5</v>
      </c>
      <c r="M106" s="67"/>
      <c r="N106" s="111">
        <v>1.5</v>
      </c>
      <c r="O106" s="100">
        <f>SUM(G106:N106)-K106-N106</f>
        <v>6</v>
      </c>
      <c r="Q106" s="178"/>
      <c r="R106" s="178"/>
      <c r="S106" s="178"/>
      <c r="T106" s="178"/>
      <c r="U106" s="178"/>
      <c r="V106" s="178"/>
      <c r="W106" s="178"/>
    </row>
    <row r="107" spans="1:23" s="84" customFormat="1" ht="15" thickBot="1" x14ac:dyDescent="0.35">
      <c r="A107" s="147">
        <v>102</v>
      </c>
      <c r="B107" s="147" t="s">
        <v>38</v>
      </c>
      <c r="C107" s="156">
        <v>10035</v>
      </c>
      <c r="D107" s="160" t="s">
        <v>81</v>
      </c>
      <c r="E107" s="161" t="s">
        <v>82</v>
      </c>
      <c r="F107" s="163" t="s">
        <v>24</v>
      </c>
      <c r="G107" s="167">
        <v>1.5</v>
      </c>
      <c r="H107" s="173"/>
      <c r="I107" s="167">
        <v>1.5</v>
      </c>
      <c r="J107" s="167">
        <v>1.5</v>
      </c>
      <c r="K107" s="167">
        <v>1.5</v>
      </c>
      <c r="L107" s="167">
        <v>1.5</v>
      </c>
      <c r="M107" s="171"/>
      <c r="N107" s="170">
        <v>1.5</v>
      </c>
      <c r="O107" s="169">
        <f>SUM(G107:N107)-K107-N107</f>
        <v>6</v>
      </c>
      <c r="Q107" s="178"/>
      <c r="R107" s="178"/>
      <c r="S107" s="178"/>
      <c r="T107" s="178"/>
      <c r="U107" s="178"/>
      <c r="V107" s="178"/>
      <c r="W107" s="178"/>
    </row>
    <row r="108" spans="1:23" s="84" customFormat="1" x14ac:dyDescent="0.3">
      <c r="A108" s="147">
        <v>103</v>
      </c>
      <c r="B108" s="147" t="s">
        <v>27</v>
      </c>
      <c r="C108" s="147">
        <v>80</v>
      </c>
      <c r="D108" s="147" t="s">
        <v>315</v>
      </c>
      <c r="E108" s="147" t="s">
        <v>406</v>
      </c>
      <c r="F108" s="147" t="s">
        <v>157</v>
      </c>
      <c r="G108" s="170">
        <v>1.5</v>
      </c>
      <c r="H108" s="170"/>
      <c r="I108" s="170">
        <v>1.5</v>
      </c>
      <c r="J108" s="170">
        <v>1.5</v>
      </c>
      <c r="K108" s="170">
        <v>1.5</v>
      </c>
      <c r="L108" s="170">
        <v>1.5</v>
      </c>
      <c r="M108" s="171"/>
      <c r="N108" s="111">
        <v>1.5</v>
      </c>
      <c r="O108" s="100">
        <f>SUM(G108:N108)-K108-N108</f>
        <v>6</v>
      </c>
      <c r="Q108" s="178"/>
      <c r="R108" s="178"/>
      <c r="S108" s="178"/>
      <c r="T108" s="178"/>
      <c r="U108" s="178"/>
      <c r="V108" s="178"/>
      <c r="W108" s="178"/>
    </row>
    <row r="109" spans="1:23" x14ac:dyDescent="0.3">
      <c r="H109" s="18"/>
      <c r="I109" s="26"/>
      <c r="O109" s="16"/>
    </row>
    <row r="110" spans="1:23" x14ac:dyDescent="0.3">
      <c r="H110" s="18"/>
      <c r="I110" s="26"/>
      <c r="O110" s="16"/>
    </row>
  </sheetData>
  <sortState xmlns:xlrd2="http://schemas.microsoft.com/office/spreadsheetml/2017/richdata2" ref="A5:O108">
    <sortCondition ref="O5:O108"/>
  </sortState>
  <pageMargins left="0.7" right="0.7" top="0.75" bottom="0.75" header="0.3" footer="0.3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workbookViewId="0">
      <selection activeCell="J7" sqref="J7"/>
    </sheetView>
  </sheetViews>
  <sheetFormatPr defaultColWidth="9.109375" defaultRowHeight="14.4" x14ac:dyDescent="0.3"/>
  <cols>
    <col min="1" max="1" width="4.6640625" style="1" customWidth="1"/>
    <col min="2" max="2" width="25.6640625" style="1" customWidth="1"/>
    <col min="3" max="3" width="8.6640625" style="1" customWidth="1"/>
    <col min="4" max="6" width="25.6640625" style="1" customWidth="1"/>
    <col min="7" max="7" width="10.6640625" style="5" customWidth="1"/>
    <col min="8" max="8" width="9.6640625" style="5" customWidth="1"/>
    <col min="9" max="9" width="9.6640625" style="1" customWidth="1"/>
    <col min="10" max="10" width="9.88671875" style="1" customWidth="1"/>
    <col min="11" max="12" width="3.6640625" style="1" customWidth="1"/>
    <col min="13" max="13" width="4" style="1" bestFit="1" customWidth="1"/>
    <col min="14" max="14" width="3.6640625" style="1" bestFit="1" customWidth="1"/>
    <col min="15" max="16384" width="9.109375" style="1"/>
  </cols>
  <sheetData>
    <row r="1" spans="1:10" x14ac:dyDescent="0.3">
      <c r="A1" s="16" t="s">
        <v>321</v>
      </c>
    </row>
    <row r="2" spans="1:10" x14ac:dyDescent="0.3">
      <c r="A2" s="1" t="s">
        <v>13</v>
      </c>
    </row>
    <row r="3" spans="1:10" ht="15" thickBot="1" x14ac:dyDescent="0.35"/>
    <row r="4" spans="1:10" ht="15" thickBo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18</v>
      </c>
      <c r="H4" s="10" t="s">
        <v>21</v>
      </c>
      <c r="I4" s="10" t="s">
        <v>22</v>
      </c>
      <c r="J4" s="3" t="s">
        <v>12</v>
      </c>
    </row>
    <row r="5" spans="1:10" customFormat="1" x14ac:dyDescent="0.3">
      <c r="A5" s="9">
        <v>1</v>
      </c>
      <c r="B5" s="41" t="s">
        <v>59</v>
      </c>
      <c r="C5" s="63">
        <v>10070</v>
      </c>
      <c r="D5" s="41" t="s">
        <v>77</v>
      </c>
      <c r="E5" s="41" t="s">
        <v>316</v>
      </c>
      <c r="F5" s="41" t="s">
        <v>23</v>
      </c>
      <c r="G5" s="60">
        <v>1.1040000000000001</v>
      </c>
      <c r="H5" s="11"/>
      <c r="I5" s="14"/>
      <c r="J5" s="6">
        <f>1/10</f>
        <v>0.1</v>
      </c>
    </row>
    <row r="6" spans="1:10" customFormat="1" x14ac:dyDescent="0.3">
      <c r="A6" s="9">
        <v>3</v>
      </c>
      <c r="B6" s="15" t="s">
        <v>27</v>
      </c>
      <c r="C6" s="61">
        <v>306</v>
      </c>
      <c r="D6" s="15" t="s">
        <v>28</v>
      </c>
      <c r="E6" s="15" t="s">
        <v>29</v>
      </c>
      <c r="F6" s="15" t="s">
        <v>23</v>
      </c>
      <c r="G6" s="60">
        <v>1.0109999999999999</v>
      </c>
      <c r="H6" s="11"/>
      <c r="I6" s="14"/>
      <c r="J6" s="6">
        <f>3/10</f>
        <v>0.3</v>
      </c>
    </row>
    <row r="7" spans="1:10" customFormat="1" x14ac:dyDescent="0.3">
      <c r="A7" s="9">
        <v>5</v>
      </c>
      <c r="B7" s="8" t="s">
        <v>317</v>
      </c>
      <c r="C7" s="62"/>
      <c r="D7" s="8" t="s">
        <v>318</v>
      </c>
      <c r="E7" s="8" t="s">
        <v>319</v>
      </c>
      <c r="F7" s="8" t="s">
        <v>49</v>
      </c>
      <c r="G7" s="60">
        <v>1.024</v>
      </c>
      <c r="H7" s="11"/>
      <c r="I7" s="14"/>
      <c r="J7" s="6">
        <f>5/10</f>
        <v>0.5</v>
      </c>
    </row>
    <row r="8" spans="1:10" customFormat="1" x14ac:dyDescent="0.3">
      <c r="A8" s="9">
        <v>6</v>
      </c>
      <c r="B8" s="15" t="s">
        <v>152</v>
      </c>
      <c r="C8" s="61"/>
      <c r="D8" s="15" t="s">
        <v>153</v>
      </c>
      <c r="E8" s="15" t="s">
        <v>154</v>
      </c>
      <c r="F8" s="15" t="s">
        <v>53</v>
      </c>
      <c r="G8" s="60">
        <v>1.0609999999999999</v>
      </c>
      <c r="H8" s="11"/>
      <c r="I8" s="14"/>
      <c r="J8" s="6">
        <f>6/10</f>
        <v>0.6</v>
      </c>
    </row>
    <row r="9" spans="1:10" customFormat="1" x14ac:dyDescent="0.3">
      <c r="A9" s="9">
        <v>7</v>
      </c>
      <c r="B9" s="15" t="s">
        <v>33</v>
      </c>
      <c r="C9" s="61">
        <v>39</v>
      </c>
      <c r="D9" s="15" t="s">
        <v>25</v>
      </c>
      <c r="E9" s="15" t="s">
        <v>26</v>
      </c>
      <c r="F9" s="15" t="s">
        <v>34</v>
      </c>
      <c r="G9" s="60">
        <v>1.0429999999999999</v>
      </c>
      <c r="H9" s="11"/>
      <c r="I9" s="14"/>
      <c r="J9" s="6">
        <f>7/10</f>
        <v>0.7</v>
      </c>
    </row>
    <row r="10" spans="1:10" customFormat="1" x14ac:dyDescent="0.3">
      <c r="A10" s="9">
        <v>7</v>
      </c>
      <c r="B10" s="8"/>
      <c r="C10" s="62"/>
      <c r="D10" s="8"/>
      <c r="E10" s="8"/>
      <c r="F10" s="8"/>
      <c r="G10" s="60"/>
      <c r="H10" s="11"/>
      <c r="I10" s="14"/>
      <c r="J10" s="6"/>
    </row>
    <row r="11" spans="1:10" customFormat="1" x14ac:dyDescent="0.3">
      <c r="A11" s="9">
        <v>8</v>
      </c>
      <c r="B11" s="15"/>
      <c r="C11" s="15"/>
      <c r="D11" s="15"/>
      <c r="E11" s="15"/>
      <c r="F11" s="15"/>
      <c r="G11" s="60"/>
      <c r="H11" s="11"/>
      <c r="I11" s="14"/>
      <c r="J11" s="6"/>
    </row>
    <row r="12" spans="1:10" customFormat="1" x14ac:dyDescent="0.3">
      <c r="A12" s="9">
        <v>9</v>
      </c>
      <c r="B12" s="15"/>
      <c r="C12" s="61"/>
      <c r="D12" s="15"/>
      <c r="E12" s="15"/>
      <c r="F12" s="15"/>
      <c r="G12" s="60"/>
      <c r="H12" s="11"/>
      <c r="I12" s="14"/>
      <c r="J12" s="6"/>
    </row>
    <row r="13" spans="1:10" customFormat="1" x14ac:dyDescent="0.3">
      <c r="A13" s="9">
        <v>10</v>
      </c>
      <c r="B13" s="15"/>
      <c r="C13" s="61"/>
      <c r="D13" s="15"/>
      <c r="E13" s="15"/>
      <c r="F13" s="15"/>
      <c r="G13" s="60"/>
      <c r="H13" s="11"/>
      <c r="I13" s="14"/>
      <c r="J13" s="6"/>
    </row>
    <row r="14" spans="1:10" customFormat="1" x14ac:dyDescent="0.3">
      <c r="A14" s="9"/>
      <c r="B14" s="15"/>
      <c r="C14" s="61"/>
      <c r="D14" s="15"/>
      <c r="E14" s="15"/>
      <c r="F14" s="15"/>
      <c r="G14" s="60"/>
      <c r="H14" s="11"/>
      <c r="I14" s="14"/>
      <c r="J14" s="6"/>
    </row>
    <row r="15" spans="1:10" x14ac:dyDescent="0.3">
      <c r="A15" s="65"/>
      <c r="B15" s="65"/>
      <c r="C15" s="65"/>
      <c r="D15" s="65"/>
      <c r="E15" s="65"/>
      <c r="F15" s="65"/>
      <c r="G15" s="66"/>
      <c r="H15" s="66"/>
      <c r="I15" s="65"/>
      <c r="J15" s="79"/>
    </row>
    <row r="19" spans="5:5" x14ac:dyDescent="0.3">
      <c r="E19"/>
    </row>
  </sheetData>
  <sortState xmlns:xlrd2="http://schemas.microsoft.com/office/spreadsheetml/2017/richdata2" ref="A5:J13">
    <sortCondition ref="J5:J13"/>
  </sortState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"/>
  <sheetViews>
    <sheetView workbookViewId="0">
      <selection activeCell="G5" sqref="G5:P77"/>
    </sheetView>
  </sheetViews>
  <sheetFormatPr defaultColWidth="9.109375" defaultRowHeight="14.4" x14ac:dyDescent="0.3"/>
  <cols>
    <col min="1" max="1" width="4.6640625" style="16" customWidth="1"/>
    <col min="2" max="2" width="25.6640625" style="16" customWidth="1"/>
    <col min="3" max="3" width="8.6640625" style="51" customWidth="1"/>
    <col min="4" max="6" width="25.6640625" style="16" customWidth="1"/>
    <col min="7" max="7" width="10.6640625" style="16" customWidth="1"/>
    <col min="8" max="8" width="6.5546875" style="26" bestFit="1" customWidth="1"/>
    <col min="9" max="14" width="3" style="16" hidden="1" customWidth="1"/>
    <col min="15" max="15" width="5.5546875" style="16" hidden="1" customWidth="1"/>
    <col min="16" max="16" width="9.6640625" style="16" customWidth="1"/>
    <col min="17" max="16384" width="9.109375" style="16"/>
  </cols>
  <sheetData>
    <row r="1" spans="1:16" x14ac:dyDescent="0.3">
      <c r="A1" s="16" t="s">
        <v>321</v>
      </c>
    </row>
    <row r="2" spans="1:16" x14ac:dyDescent="0.3">
      <c r="A2" s="16" t="s">
        <v>15</v>
      </c>
    </row>
    <row r="3" spans="1:16" ht="15" thickBot="1" x14ac:dyDescent="0.35"/>
    <row r="4" spans="1:16" ht="15" thickBot="1" x14ac:dyDescent="0.35">
      <c r="A4" s="17" t="s">
        <v>0</v>
      </c>
      <c r="B4" s="17" t="s">
        <v>1</v>
      </c>
      <c r="C4" s="52" t="s">
        <v>2</v>
      </c>
      <c r="D4" s="17" t="s">
        <v>3</v>
      </c>
      <c r="E4" s="17" t="s">
        <v>4</v>
      </c>
      <c r="F4" s="17" t="s">
        <v>5</v>
      </c>
      <c r="G4" s="3" t="s">
        <v>18</v>
      </c>
      <c r="H4" s="3" t="s">
        <v>32</v>
      </c>
      <c r="P4" s="10" t="s">
        <v>12</v>
      </c>
    </row>
    <row r="5" spans="1:16" x14ac:dyDescent="0.3">
      <c r="A5" s="21">
        <v>1</v>
      </c>
      <c r="B5" s="15" t="s">
        <v>60</v>
      </c>
      <c r="C5" s="25">
        <v>12443</v>
      </c>
      <c r="D5" s="15" t="s">
        <v>83</v>
      </c>
      <c r="E5" s="15" t="s">
        <v>84</v>
      </c>
      <c r="F5" s="15" t="s">
        <v>85</v>
      </c>
      <c r="G5" s="37"/>
      <c r="H5" s="70"/>
      <c r="O5" s="55"/>
      <c r="P5" s="75"/>
    </row>
    <row r="6" spans="1:16" x14ac:dyDescent="0.3">
      <c r="A6" s="21">
        <v>2</v>
      </c>
      <c r="B6" s="53" t="s">
        <v>168</v>
      </c>
      <c r="C6" s="54">
        <v>187</v>
      </c>
      <c r="D6" s="53" t="s">
        <v>169</v>
      </c>
      <c r="E6" s="53" t="s">
        <v>142</v>
      </c>
      <c r="F6" s="53"/>
      <c r="G6" s="24"/>
      <c r="H6" s="70"/>
      <c r="O6" s="55"/>
      <c r="P6" s="75"/>
    </row>
    <row r="7" spans="1:16" x14ac:dyDescent="0.3">
      <c r="A7" s="21">
        <v>3</v>
      </c>
      <c r="B7" s="15" t="s">
        <v>60</v>
      </c>
      <c r="C7" s="33">
        <v>12143</v>
      </c>
      <c r="D7" s="34" t="s">
        <v>61</v>
      </c>
      <c r="E7" s="29" t="s">
        <v>62</v>
      </c>
      <c r="F7" s="35"/>
      <c r="G7" s="37"/>
      <c r="H7" s="70"/>
      <c r="O7" s="55"/>
      <c r="P7" s="75"/>
    </row>
    <row r="8" spans="1:16" x14ac:dyDescent="0.3">
      <c r="A8" s="21">
        <v>4</v>
      </c>
      <c r="B8" s="15" t="s">
        <v>89</v>
      </c>
      <c r="C8" s="33">
        <v>191</v>
      </c>
      <c r="D8" s="34" t="s">
        <v>90</v>
      </c>
      <c r="E8" s="29" t="s">
        <v>91</v>
      </c>
      <c r="F8" s="35"/>
      <c r="G8" s="37"/>
      <c r="H8" s="70"/>
      <c r="O8" s="55"/>
      <c r="P8" s="75"/>
    </row>
    <row r="9" spans="1:16" x14ac:dyDescent="0.3">
      <c r="A9" s="21">
        <v>5</v>
      </c>
      <c r="B9" s="15" t="s">
        <v>208</v>
      </c>
      <c r="C9" s="25">
        <v>16000</v>
      </c>
      <c r="D9" s="15" t="s">
        <v>209</v>
      </c>
      <c r="E9" s="15" t="s">
        <v>210</v>
      </c>
      <c r="F9" s="15"/>
      <c r="G9" s="37"/>
      <c r="H9" s="70"/>
      <c r="O9" s="55"/>
      <c r="P9" s="75"/>
    </row>
    <row r="10" spans="1:16" x14ac:dyDescent="0.3">
      <c r="A10" s="21">
        <v>6</v>
      </c>
      <c r="B10" s="15" t="s">
        <v>59</v>
      </c>
      <c r="C10" s="15">
        <v>4640</v>
      </c>
      <c r="D10" s="15" t="s">
        <v>170</v>
      </c>
      <c r="E10" s="15" t="s">
        <v>171</v>
      </c>
      <c r="F10" s="15"/>
      <c r="G10" s="24"/>
      <c r="H10" s="70"/>
      <c r="O10" s="55"/>
      <c r="P10" s="75"/>
    </row>
    <row r="11" spans="1:16" x14ac:dyDescent="0.3">
      <c r="A11" s="21">
        <v>7</v>
      </c>
      <c r="B11" s="15" t="s">
        <v>172</v>
      </c>
      <c r="C11" s="25">
        <v>7444</v>
      </c>
      <c r="D11" s="15" t="s">
        <v>173</v>
      </c>
      <c r="E11" s="15" t="s">
        <v>174</v>
      </c>
      <c r="F11" s="15"/>
      <c r="G11" s="37"/>
      <c r="H11" s="70"/>
      <c r="O11" s="55"/>
      <c r="P11" s="75"/>
    </row>
    <row r="12" spans="1:16" x14ac:dyDescent="0.3">
      <c r="A12" s="21">
        <v>8</v>
      </c>
      <c r="B12" s="15" t="s">
        <v>109</v>
      </c>
      <c r="C12" s="33">
        <v>9503</v>
      </c>
      <c r="D12" s="34" t="s">
        <v>211</v>
      </c>
      <c r="E12" s="29" t="s">
        <v>212</v>
      </c>
      <c r="F12" s="35"/>
      <c r="G12" s="37"/>
      <c r="H12" s="70"/>
      <c r="O12" s="55"/>
      <c r="P12" s="75"/>
    </row>
    <row r="13" spans="1:16" x14ac:dyDescent="0.3">
      <c r="A13" s="21">
        <v>9</v>
      </c>
      <c r="B13" s="30" t="s">
        <v>59</v>
      </c>
      <c r="C13" s="36">
        <v>2</v>
      </c>
      <c r="D13" s="30" t="s">
        <v>72</v>
      </c>
      <c r="E13" s="31" t="s">
        <v>73</v>
      </c>
      <c r="F13" s="32"/>
      <c r="G13" s="37"/>
      <c r="H13" s="70"/>
      <c r="O13" s="55"/>
      <c r="P13" s="75"/>
    </row>
    <row r="14" spans="1:16" x14ac:dyDescent="0.3">
      <c r="A14" s="21">
        <v>10</v>
      </c>
      <c r="B14" s="22" t="s">
        <v>89</v>
      </c>
      <c r="C14" s="23" t="s">
        <v>175</v>
      </c>
      <c r="D14" s="22" t="s">
        <v>176</v>
      </c>
      <c r="E14" s="22" t="s">
        <v>177</v>
      </c>
      <c r="F14" s="22"/>
      <c r="G14" s="56"/>
      <c r="H14" s="70"/>
      <c r="O14" s="55"/>
      <c r="P14" s="75"/>
    </row>
    <row r="15" spans="1:16" x14ac:dyDescent="0.3">
      <c r="A15" s="21">
        <v>11</v>
      </c>
      <c r="B15" s="15" t="s">
        <v>68</v>
      </c>
      <c r="C15" s="33">
        <v>27</v>
      </c>
      <c r="D15" s="34" t="s">
        <v>69</v>
      </c>
      <c r="E15" s="29" t="s">
        <v>70</v>
      </c>
      <c r="F15" s="35"/>
      <c r="G15" s="37"/>
      <c r="H15" s="70"/>
      <c r="O15" s="55"/>
      <c r="P15" s="75"/>
    </row>
    <row r="16" spans="1:16" x14ac:dyDescent="0.3">
      <c r="A16" s="21">
        <v>12</v>
      </c>
      <c r="B16" s="15" t="s">
        <v>102</v>
      </c>
      <c r="C16" s="15">
        <v>49</v>
      </c>
      <c r="D16" s="15" t="s">
        <v>103</v>
      </c>
      <c r="E16" s="15" t="s">
        <v>104</v>
      </c>
      <c r="F16" s="15" t="s">
        <v>24</v>
      </c>
      <c r="G16" s="24"/>
      <c r="H16" s="70"/>
      <c r="O16" s="55"/>
      <c r="P16" s="75"/>
    </row>
    <row r="17" spans="1:16" x14ac:dyDescent="0.3">
      <c r="A17" s="21">
        <v>13</v>
      </c>
      <c r="B17" s="15" t="s">
        <v>143</v>
      </c>
      <c r="C17" s="25">
        <v>3810</v>
      </c>
      <c r="D17" s="15" t="s">
        <v>213</v>
      </c>
      <c r="E17" s="15" t="s">
        <v>214</v>
      </c>
      <c r="F17" s="15"/>
      <c r="G17" s="37"/>
      <c r="H17" s="70"/>
      <c r="O17" s="55"/>
      <c r="P17" s="75"/>
    </row>
    <row r="18" spans="1:16" x14ac:dyDescent="0.3">
      <c r="A18" s="21">
        <v>14</v>
      </c>
      <c r="B18" s="15" t="s">
        <v>59</v>
      </c>
      <c r="C18" s="33">
        <v>622</v>
      </c>
      <c r="D18" s="34" t="s">
        <v>63</v>
      </c>
      <c r="E18" s="29" t="s">
        <v>64</v>
      </c>
      <c r="F18" s="35" t="s">
        <v>65</v>
      </c>
      <c r="G18" s="37"/>
      <c r="H18" s="70"/>
      <c r="O18" s="55"/>
      <c r="P18" s="75"/>
    </row>
    <row r="19" spans="1:16" x14ac:dyDescent="0.3">
      <c r="A19" s="21">
        <v>15</v>
      </c>
      <c r="B19" s="30" t="s">
        <v>59</v>
      </c>
      <c r="C19" s="36">
        <v>10070</v>
      </c>
      <c r="D19" s="30" t="s">
        <v>77</v>
      </c>
      <c r="E19" s="31" t="s">
        <v>272</v>
      </c>
      <c r="F19" s="32" t="s">
        <v>23</v>
      </c>
      <c r="G19" s="56"/>
      <c r="H19" s="70"/>
      <c r="O19" s="55"/>
      <c r="P19" s="75"/>
    </row>
    <row r="20" spans="1:16" x14ac:dyDescent="0.3">
      <c r="A20" s="21">
        <v>16</v>
      </c>
      <c r="B20" s="30" t="s">
        <v>215</v>
      </c>
      <c r="C20" s="36">
        <v>4227</v>
      </c>
      <c r="D20" s="30" t="s">
        <v>66</v>
      </c>
      <c r="E20" s="31" t="s">
        <v>67</v>
      </c>
      <c r="F20" s="32"/>
      <c r="G20" s="37"/>
      <c r="H20" s="70"/>
      <c r="O20" s="55"/>
      <c r="P20" s="75"/>
    </row>
    <row r="21" spans="1:16" x14ac:dyDescent="0.3">
      <c r="A21" s="21">
        <v>17</v>
      </c>
      <c r="B21" s="30" t="s">
        <v>178</v>
      </c>
      <c r="C21" s="36">
        <v>88</v>
      </c>
      <c r="D21" s="30" t="s">
        <v>179</v>
      </c>
      <c r="E21" s="31" t="s">
        <v>180</v>
      </c>
      <c r="F21" s="32"/>
      <c r="G21" s="37"/>
      <c r="H21" s="70"/>
      <c r="O21" s="55"/>
      <c r="P21" s="75"/>
    </row>
    <row r="22" spans="1:16" x14ac:dyDescent="0.3">
      <c r="A22" s="21">
        <v>18</v>
      </c>
      <c r="B22" s="15" t="s">
        <v>92</v>
      </c>
      <c r="C22" s="25">
        <v>69</v>
      </c>
      <c r="D22" s="15" t="s">
        <v>93</v>
      </c>
      <c r="E22" s="15" t="s">
        <v>94</v>
      </c>
      <c r="F22" s="15" t="s">
        <v>95</v>
      </c>
      <c r="G22" s="37"/>
      <c r="H22" s="70"/>
      <c r="O22" s="55"/>
      <c r="P22" s="75"/>
    </row>
    <row r="23" spans="1:16" x14ac:dyDescent="0.3">
      <c r="A23" s="21">
        <v>19</v>
      </c>
      <c r="B23" s="15" t="s">
        <v>76</v>
      </c>
      <c r="C23" s="25">
        <v>88</v>
      </c>
      <c r="D23" s="15" t="s">
        <v>150</v>
      </c>
      <c r="E23" s="15" t="s">
        <v>151</v>
      </c>
      <c r="F23" s="15"/>
      <c r="G23" s="37"/>
      <c r="H23" s="70"/>
      <c r="O23" s="55"/>
      <c r="P23" s="75"/>
    </row>
    <row r="24" spans="1:16" x14ac:dyDescent="0.3">
      <c r="A24" s="21">
        <v>20</v>
      </c>
      <c r="B24" s="15" t="s">
        <v>216</v>
      </c>
      <c r="C24" s="25">
        <v>9</v>
      </c>
      <c r="D24" s="15" t="s">
        <v>217</v>
      </c>
      <c r="E24" s="15" t="s">
        <v>218</v>
      </c>
      <c r="F24" s="15"/>
      <c r="G24" s="24"/>
      <c r="H24" s="70"/>
      <c r="O24" s="55"/>
      <c r="P24" s="75"/>
    </row>
    <row r="25" spans="1:16" x14ac:dyDescent="0.3">
      <c r="A25" s="21">
        <v>21</v>
      </c>
      <c r="B25" s="22" t="s">
        <v>92</v>
      </c>
      <c r="C25" s="23">
        <v>85</v>
      </c>
      <c r="D25" s="22" t="s">
        <v>140</v>
      </c>
      <c r="E25" s="29" t="s">
        <v>141</v>
      </c>
      <c r="F25" s="22" t="s">
        <v>139</v>
      </c>
      <c r="G25" s="24"/>
      <c r="H25" s="70"/>
      <c r="O25" s="55"/>
      <c r="P25" s="75"/>
    </row>
    <row r="26" spans="1:16" x14ac:dyDescent="0.3">
      <c r="A26" s="21">
        <v>22</v>
      </c>
      <c r="B26" s="15" t="s">
        <v>96</v>
      </c>
      <c r="C26" s="25">
        <v>64</v>
      </c>
      <c r="D26" s="15" t="s">
        <v>136</v>
      </c>
      <c r="E26" s="15" t="s">
        <v>137</v>
      </c>
      <c r="F26" s="15" t="s">
        <v>48</v>
      </c>
      <c r="G26" s="37"/>
      <c r="H26" s="70"/>
      <c r="O26" s="55"/>
      <c r="P26" s="75"/>
    </row>
    <row r="27" spans="1:16" x14ac:dyDescent="0.3">
      <c r="A27" s="21">
        <v>23</v>
      </c>
      <c r="B27" s="15" t="s">
        <v>124</v>
      </c>
      <c r="C27" s="25">
        <v>5</v>
      </c>
      <c r="D27" s="15" t="s">
        <v>125</v>
      </c>
      <c r="E27" s="15" t="s">
        <v>219</v>
      </c>
      <c r="F27" s="15"/>
      <c r="G27" s="37"/>
      <c r="H27" s="70"/>
      <c r="O27" s="55"/>
      <c r="P27" s="75"/>
    </row>
    <row r="28" spans="1:16" x14ac:dyDescent="0.3">
      <c r="A28" s="21">
        <v>24</v>
      </c>
      <c r="B28" s="15" t="s">
        <v>129</v>
      </c>
      <c r="C28" s="25">
        <v>57</v>
      </c>
      <c r="D28" s="15" t="s">
        <v>155</v>
      </c>
      <c r="E28" s="15" t="s">
        <v>156</v>
      </c>
      <c r="F28" s="15" t="s">
        <v>157</v>
      </c>
      <c r="G28" s="37"/>
      <c r="H28" s="70"/>
      <c r="O28" s="55"/>
      <c r="P28" s="75"/>
    </row>
    <row r="29" spans="1:16" x14ac:dyDescent="0.3">
      <c r="A29" s="21">
        <v>25</v>
      </c>
      <c r="B29" s="22" t="s">
        <v>118</v>
      </c>
      <c r="C29" s="23">
        <v>11</v>
      </c>
      <c r="D29" s="22" t="s">
        <v>119</v>
      </c>
      <c r="E29" s="22" t="s">
        <v>120</v>
      </c>
      <c r="F29" s="22" t="s">
        <v>121</v>
      </c>
      <c r="G29" s="37"/>
      <c r="H29" s="70"/>
      <c r="O29" s="55"/>
      <c r="P29" s="75"/>
    </row>
    <row r="30" spans="1:16" x14ac:dyDescent="0.3">
      <c r="A30" s="21">
        <v>26</v>
      </c>
      <c r="B30" s="15" t="s">
        <v>59</v>
      </c>
      <c r="C30" s="33">
        <v>11</v>
      </c>
      <c r="D30" s="34" t="s">
        <v>122</v>
      </c>
      <c r="E30" s="29" t="s">
        <v>123</v>
      </c>
      <c r="F30" s="35"/>
      <c r="G30" s="24"/>
      <c r="H30" s="70"/>
      <c r="O30" s="55"/>
      <c r="P30" s="75"/>
    </row>
    <row r="31" spans="1:16" x14ac:dyDescent="0.3">
      <c r="A31" s="21">
        <v>27</v>
      </c>
      <c r="B31" s="30" t="s">
        <v>45</v>
      </c>
      <c r="C31" s="36">
        <v>7988</v>
      </c>
      <c r="D31" s="30" t="s">
        <v>46</v>
      </c>
      <c r="E31" s="31" t="s">
        <v>47</v>
      </c>
      <c r="F31" s="32"/>
      <c r="G31" s="37"/>
      <c r="H31" s="70"/>
      <c r="O31" s="55"/>
      <c r="P31" s="75"/>
    </row>
    <row r="32" spans="1:16" x14ac:dyDescent="0.3">
      <c r="A32" s="21">
        <v>28</v>
      </c>
      <c r="B32" s="15" t="s">
        <v>86</v>
      </c>
      <c r="C32" s="33">
        <v>106</v>
      </c>
      <c r="D32" s="34" t="s">
        <v>87</v>
      </c>
      <c r="E32" s="29" t="s">
        <v>88</v>
      </c>
      <c r="F32" s="35"/>
      <c r="G32" s="37"/>
      <c r="H32" s="70"/>
      <c r="O32" s="55"/>
      <c r="P32" s="75"/>
    </row>
    <row r="33" spans="1:16" x14ac:dyDescent="0.3">
      <c r="A33" s="21">
        <v>29</v>
      </c>
      <c r="B33" s="22" t="s">
        <v>164</v>
      </c>
      <c r="C33" s="23" t="s">
        <v>165</v>
      </c>
      <c r="D33" s="22" t="s">
        <v>166</v>
      </c>
      <c r="E33" s="22" t="s">
        <v>167</v>
      </c>
      <c r="F33" s="22"/>
      <c r="G33" s="37"/>
      <c r="H33" s="70"/>
      <c r="O33" s="55"/>
      <c r="P33" s="75"/>
    </row>
    <row r="34" spans="1:16" x14ac:dyDescent="0.3">
      <c r="A34" s="21">
        <v>30</v>
      </c>
      <c r="B34" s="15" t="s">
        <v>220</v>
      </c>
      <c r="C34" s="25">
        <v>550</v>
      </c>
      <c r="D34" s="15" t="s">
        <v>221</v>
      </c>
      <c r="E34" s="15" t="s">
        <v>222</v>
      </c>
      <c r="F34" s="15"/>
      <c r="G34" s="37"/>
      <c r="H34" s="70"/>
      <c r="O34" s="55"/>
      <c r="P34" s="75"/>
    </row>
    <row r="35" spans="1:16" x14ac:dyDescent="0.3">
      <c r="A35" s="21">
        <v>31</v>
      </c>
      <c r="B35" s="30" t="s">
        <v>96</v>
      </c>
      <c r="C35" s="36">
        <v>10035</v>
      </c>
      <c r="D35" s="30" t="s">
        <v>97</v>
      </c>
      <c r="E35" s="31" t="s">
        <v>98</v>
      </c>
      <c r="F35" s="32" t="s">
        <v>48</v>
      </c>
      <c r="G35" s="37"/>
      <c r="H35" s="70"/>
      <c r="O35" s="55"/>
      <c r="P35" s="75"/>
    </row>
    <row r="36" spans="1:16" x14ac:dyDescent="0.3">
      <c r="A36" s="21">
        <v>32</v>
      </c>
      <c r="B36" s="22" t="s">
        <v>102</v>
      </c>
      <c r="C36" s="23" t="s">
        <v>223</v>
      </c>
      <c r="D36" s="22" t="s">
        <v>224</v>
      </c>
      <c r="E36" s="22" t="s">
        <v>225</v>
      </c>
      <c r="F36" s="22"/>
      <c r="G36" s="37"/>
      <c r="H36" s="70"/>
      <c r="O36" s="55"/>
      <c r="P36" s="75"/>
    </row>
    <row r="37" spans="1:16" x14ac:dyDescent="0.3">
      <c r="A37" s="21">
        <v>33</v>
      </c>
      <c r="B37" s="15" t="s">
        <v>126</v>
      </c>
      <c r="C37" s="33">
        <v>49</v>
      </c>
      <c r="D37" s="34" t="s">
        <v>127</v>
      </c>
      <c r="E37" s="29" t="s">
        <v>128</v>
      </c>
      <c r="F37" s="35"/>
      <c r="G37" s="37"/>
      <c r="H37" s="70"/>
      <c r="O37" s="55"/>
      <c r="P37" s="75"/>
    </row>
    <row r="38" spans="1:16" x14ac:dyDescent="0.3">
      <c r="A38" s="21">
        <v>34</v>
      </c>
      <c r="B38" s="15" t="s">
        <v>58</v>
      </c>
      <c r="C38" s="25">
        <v>6484</v>
      </c>
      <c r="D38" s="15" t="s">
        <v>226</v>
      </c>
      <c r="E38" s="15" t="s">
        <v>227</v>
      </c>
      <c r="F38" s="15"/>
      <c r="G38" s="37"/>
      <c r="H38" s="70"/>
      <c r="O38" s="55"/>
      <c r="P38" s="75"/>
    </row>
    <row r="39" spans="1:16" x14ac:dyDescent="0.3">
      <c r="A39" s="21">
        <v>35</v>
      </c>
      <c r="B39" s="15" t="s">
        <v>228</v>
      </c>
      <c r="C39" s="25">
        <v>35</v>
      </c>
      <c r="D39" s="15" t="s">
        <v>229</v>
      </c>
      <c r="E39" s="15" t="s">
        <v>230</v>
      </c>
      <c r="F39" s="15"/>
      <c r="G39" s="37"/>
      <c r="H39" s="70"/>
      <c r="O39" s="55"/>
      <c r="P39" s="75"/>
    </row>
    <row r="40" spans="1:16" x14ac:dyDescent="0.3">
      <c r="A40" s="21">
        <v>36</v>
      </c>
      <c r="B40" s="15" t="s">
        <v>143</v>
      </c>
      <c r="C40" s="25">
        <v>33</v>
      </c>
      <c r="D40" s="15" t="s">
        <v>144</v>
      </c>
      <c r="E40" s="15" t="s">
        <v>145</v>
      </c>
      <c r="F40" s="15" t="s">
        <v>53</v>
      </c>
      <c r="G40" s="38"/>
      <c r="H40" s="70"/>
      <c r="O40" s="55"/>
      <c r="P40" s="75"/>
    </row>
    <row r="41" spans="1:16" x14ac:dyDescent="0.3">
      <c r="A41" s="21">
        <v>37</v>
      </c>
      <c r="B41" s="15" t="s">
        <v>58</v>
      </c>
      <c r="C41" s="25">
        <v>6</v>
      </c>
      <c r="D41" s="15" t="s">
        <v>39</v>
      </c>
      <c r="E41" s="15" t="s">
        <v>40</v>
      </c>
      <c r="F41" s="15" t="s">
        <v>24</v>
      </c>
      <c r="G41" s="37"/>
      <c r="H41" s="70"/>
      <c r="O41" s="55"/>
      <c r="P41" s="75"/>
    </row>
    <row r="42" spans="1:16" x14ac:dyDescent="0.3">
      <c r="A42" s="57">
        <v>38</v>
      </c>
      <c r="B42" s="15" t="s">
        <v>59</v>
      </c>
      <c r="C42" s="25">
        <v>381</v>
      </c>
      <c r="D42" s="15" t="s">
        <v>181</v>
      </c>
      <c r="E42" s="15" t="s">
        <v>182</v>
      </c>
      <c r="F42" s="15"/>
      <c r="G42" s="58"/>
      <c r="H42" s="70"/>
      <c r="O42" s="55"/>
      <c r="P42" s="75"/>
    </row>
    <row r="43" spans="1:16" x14ac:dyDescent="0.3">
      <c r="A43" s="57">
        <v>39</v>
      </c>
      <c r="B43" s="15" t="s">
        <v>60</v>
      </c>
      <c r="C43" s="25">
        <v>12343</v>
      </c>
      <c r="D43" s="15" t="s">
        <v>113</v>
      </c>
      <c r="E43" s="15" t="s">
        <v>114</v>
      </c>
      <c r="F43" s="15" t="s">
        <v>115</v>
      </c>
      <c r="G43" s="67"/>
      <c r="H43" s="70"/>
      <c r="O43" s="55"/>
      <c r="P43" s="75"/>
    </row>
    <row r="44" spans="1:16" x14ac:dyDescent="0.3">
      <c r="A44" s="57">
        <v>40</v>
      </c>
      <c r="B44" s="15" t="s">
        <v>27</v>
      </c>
      <c r="C44" s="25">
        <v>306</v>
      </c>
      <c r="D44" s="15" t="s">
        <v>28</v>
      </c>
      <c r="E44" s="15" t="s">
        <v>29</v>
      </c>
      <c r="F44" s="15" t="s">
        <v>23</v>
      </c>
      <c r="G44" s="58"/>
      <c r="H44" s="70"/>
      <c r="O44" s="55"/>
      <c r="P44" s="75"/>
    </row>
    <row r="45" spans="1:16" x14ac:dyDescent="0.3">
      <c r="A45" s="57">
        <v>41</v>
      </c>
      <c r="B45" s="15" t="s">
        <v>59</v>
      </c>
      <c r="C45" s="25">
        <v>34</v>
      </c>
      <c r="D45" s="15" t="s">
        <v>183</v>
      </c>
      <c r="E45" s="15" t="s">
        <v>184</v>
      </c>
      <c r="F45" s="15"/>
      <c r="G45" s="58"/>
      <c r="H45" s="70"/>
      <c r="O45" s="55"/>
      <c r="P45" s="75"/>
    </row>
    <row r="46" spans="1:16" x14ac:dyDescent="0.3">
      <c r="A46" s="57">
        <v>42</v>
      </c>
      <c r="B46" s="30" t="s">
        <v>231</v>
      </c>
      <c r="C46" s="36">
        <v>13540</v>
      </c>
      <c r="D46" s="30" t="s">
        <v>232</v>
      </c>
      <c r="E46" s="31" t="s">
        <v>233</v>
      </c>
      <c r="F46" s="32"/>
      <c r="G46" s="58"/>
      <c r="H46" s="70"/>
      <c r="O46" s="55"/>
      <c r="P46" s="75"/>
    </row>
    <row r="47" spans="1:16" x14ac:dyDescent="0.3">
      <c r="A47" s="57">
        <v>43</v>
      </c>
      <c r="B47" s="15" t="s">
        <v>146</v>
      </c>
      <c r="C47" s="25">
        <v>10008</v>
      </c>
      <c r="D47" s="15" t="s">
        <v>147</v>
      </c>
      <c r="E47" s="15" t="s">
        <v>148</v>
      </c>
      <c r="F47" s="15" t="s">
        <v>149</v>
      </c>
      <c r="G47" s="58"/>
      <c r="H47" s="70"/>
      <c r="O47" s="55"/>
      <c r="P47" s="75"/>
    </row>
    <row r="48" spans="1:16" x14ac:dyDescent="0.3">
      <c r="A48" s="57">
        <v>44</v>
      </c>
      <c r="B48" s="30" t="s">
        <v>152</v>
      </c>
      <c r="C48" s="36">
        <v>11131</v>
      </c>
      <c r="D48" s="30" t="s">
        <v>153</v>
      </c>
      <c r="E48" s="31" t="s">
        <v>154</v>
      </c>
      <c r="F48" s="32" t="s">
        <v>53</v>
      </c>
      <c r="G48" s="58"/>
      <c r="H48" s="70"/>
      <c r="O48" s="55"/>
      <c r="P48" s="75"/>
    </row>
    <row r="49" spans="1:16" x14ac:dyDescent="0.3">
      <c r="A49" s="57">
        <v>45</v>
      </c>
      <c r="B49" s="30" t="s">
        <v>185</v>
      </c>
      <c r="C49" s="36">
        <v>1</v>
      </c>
      <c r="D49" s="30" t="s">
        <v>186</v>
      </c>
      <c r="E49" s="31" t="s">
        <v>187</v>
      </c>
      <c r="F49" s="32"/>
      <c r="G49" s="67"/>
      <c r="H49" s="70"/>
      <c r="O49" s="55"/>
      <c r="P49" s="75"/>
    </row>
    <row r="50" spans="1:16" x14ac:dyDescent="0.3">
      <c r="A50" s="57">
        <v>46</v>
      </c>
      <c r="B50" s="15" t="s">
        <v>78</v>
      </c>
      <c r="C50" s="25">
        <v>3</v>
      </c>
      <c r="D50" s="15" t="s">
        <v>79</v>
      </c>
      <c r="E50" s="15" t="s">
        <v>80</v>
      </c>
      <c r="F50" s="15" t="s">
        <v>24</v>
      </c>
      <c r="G50" s="67"/>
      <c r="H50" s="70"/>
      <c r="O50" s="55"/>
      <c r="P50" s="75"/>
    </row>
    <row r="51" spans="1:16" x14ac:dyDescent="0.3">
      <c r="A51" s="57">
        <v>47</v>
      </c>
      <c r="B51" s="30" t="s">
        <v>105</v>
      </c>
      <c r="C51" s="36">
        <v>9267</v>
      </c>
      <c r="D51" s="30" t="s">
        <v>106</v>
      </c>
      <c r="E51" s="31" t="s">
        <v>107</v>
      </c>
      <c r="F51" s="32" t="s">
        <v>108</v>
      </c>
      <c r="G51" s="58"/>
      <c r="H51" s="70"/>
      <c r="O51" s="55"/>
      <c r="P51" s="75"/>
    </row>
    <row r="52" spans="1:16" x14ac:dyDescent="0.3">
      <c r="A52" s="57">
        <v>48</v>
      </c>
      <c r="B52" s="15" t="s">
        <v>132</v>
      </c>
      <c r="C52" s="25">
        <v>162</v>
      </c>
      <c r="D52" s="15" t="s">
        <v>133</v>
      </c>
      <c r="E52" s="15" t="s">
        <v>134</v>
      </c>
      <c r="F52" s="15" t="s">
        <v>135</v>
      </c>
      <c r="G52" s="58"/>
      <c r="H52" s="70"/>
      <c r="O52" s="55"/>
      <c r="P52" s="75"/>
    </row>
    <row r="53" spans="1:16" x14ac:dyDescent="0.3">
      <c r="A53" s="57">
        <v>49</v>
      </c>
      <c r="B53" s="15" t="s">
        <v>143</v>
      </c>
      <c r="C53" s="25">
        <v>75</v>
      </c>
      <c r="D53" s="15" t="s">
        <v>158</v>
      </c>
      <c r="E53" s="15" t="s">
        <v>159</v>
      </c>
      <c r="F53" s="15" t="s">
        <v>160</v>
      </c>
      <c r="G53" s="58"/>
      <c r="H53" s="70"/>
      <c r="O53" s="55"/>
      <c r="P53" s="75"/>
    </row>
    <row r="54" spans="1:16" x14ac:dyDescent="0.3">
      <c r="A54" s="57">
        <v>50</v>
      </c>
      <c r="B54" s="22" t="s">
        <v>96</v>
      </c>
      <c r="C54" s="23" t="s">
        <v>188</v>
      </c>
      <c r="D54" s="22" t="s">
        <v>189</v>
      </c>
      <c r="E54" s="22" t="s">
        <v>190</v>
      </c>
      <c r="F54" s="22" t="s">
        <v>53</v>
      </c>
      <c r="G54" s="58"/>
      <c r="H54" s="70"/>
      <c r="O54" s="55"/>
      <c r="P54" s="75"/>
    </row>
    <row r="55" spans="1:16" x14ac:dyDescent="0.3">
      <c r="A55" s="57">
        <v>51</v>
      </c>
      <c r="B55" s="15" t="s">
        <v>234</v>
      </c>
      <c r="C55" s="63">
        <v>15</v>
      </c>
      <c r="D55" s="15" t="s">
        <v>235</v>
      </c>
      <c r="E55" s="15" t="s">
        <v>236</v>
      </c>
      <c r="F55" s="15"/>
      <c r="G55" s="77"/>
      <c r="H55" s="70"/>
      <c r="O55" s="55"/>
      <c r="P55" s="75"/>
    </row>
    <row r="56" spans="1:16" x14ac:dyDescent="0.3">
      <c r="A56" s="57">
        <v>52</v>
      </c>
      <c r="B56" s="59" t="s">
        <v>44</v>
      </c>
      <c r="C56" s="76">
        <v>529</v>
      </c>
      <c r="D56" s="59" t="s">
        <v>191</v>
      </c>
      <c r="E56" s="59" t="s">
        <v>192</v>
      </c>
      <c r="F56" s="59"/>
      <c r="G56" s="67"/>
      <c r="H56" s="70"/>
      <c r="O56" s="55"/>
      <c r="P56" s="75"/>
    </row>
    <row r="57" spans="1:16" x14ac:dyDescent="0.3">
      <c r="A57" s="57">
        <v>53</v>
      </c>
      <c r="B57" s="22" t="s">
        <v>57</v>
      </c>
      <c r="C57" s="23">
        <v>6</v>
      </c>
      <c r="D57" s="22" t="s">
        <v>110</v>
      </c>
      <c r="E57" s="22" t="s">
        <v>111</v>
      </c>
      <c r="F57" s="22" t="s">
        <v>112</v>
      </c>
      <c r="G57" s="58"/>
      <c r="H57" s="70"/>
      <c r="O57" s="55"/>
      <c r="P57" s="75"/>
    </row>
    <row r="58" spans="1:16" x14ac:dyDescent="0.3">
      <c r="A58" s="57">
        <v>54</v>
      </c>
      <c r="B58" s="91" t="s">
        <v>129</v>
      </c>
      <c r="C58" s="92">
        <v>393</v>
      </c>
      <c r="D58" s="91" t="s">
        <v>193</v>
      </c>
      <c r="E58" s="93" t="s">
        <v>194</v>
      </c>
      <c r="F58" s="94" t="s">
        <v>34</v>
      </c>
      <c r="G58" s="58"/>
      <c r="H58" s="70"/>
      <c r="O58" s="55"/>
      <c r="P58" s="75"/>
    </row>
    <row r="59" spans="1:16" x14ac:dyDescent="0.3">
      <c r="A59" s="57">
        <v>55</v>
      </c>
      <c r="B59" s="30" t="s">
        <v>237</v>
      </c>
      <c r="C59" s="36">
        <v>5006</v>
      </c>
      <c r="D59" s="30" t="s">
        <v>74</v>
      </c>
      <c r="E59" s="31" t="s">
        <v>75</v>
      </c>
      <c r="F59" s="32"/>
      <c r="G59" s="58"/>
      <c r="H59" s="70"/>
      <c r="O59" s="55"/>
      <c r="P59" s="75"/>
    </row>
    <row r="60" spans="1:16" x14ac:dyDescent="0.3">
      <c r="A60" s="57">
        <v>56</v>
      </c>
      <c r="B60" s="30" t="s">
        <v>27</v>
      </c>
      <c r="C60" s="36">
        <v>348</v>
      </c>
      <c r="D60" s="30" t="s">
        <v>195</v>
      </c>
      <c r="E60" s="31" t="s">
        <v>196</v>
      </c>
      <c r="F60" s="32"/>
      <c r="G60" s="58"/>
      <c r="H60" s="70"/>
      <c r="O60" s="55"/>
      <c r="P60" s="75"/>
    </row>
    <row r="61" spans="1:16" x14ac:dyDescent="0.3">
      <c r="A61" s="57">
        <v>57</v>
      </c>
      <c r="B61" s="15" t="s">
        <v>41</v>
      </c>
      <c r="C61" s="15">
        <v>80</v>
      </c>
      <c r="D61" s="15" t="s">
        <v>43</v>
      </c>
      <c r="E61" s="15" t="s">
        <v>42</v>
      </c>
      <c r="F61" s="15" t="s">
        <v>24</v>
      </c>
      <c r="G61" s="67"/>
      <c r="H61" s="70"/>
      <c r="O61" s="55"/>
      <c r="P61" s="75"/>
    </row>
    <row r="62" spans="1:16" x14ac:dyDescent="0.3">
      <c r="A62" s="57">
        <v>58</v>
      </c>
      <c r="B62" s="15" t="s">
        <v>129</v>
      </c>
      <c r="C62" s="25">
        <v>350</v>
      </c>
      <c r="D62" s="15" t="s">
        <v>130</v>
      </c>
      <c r="E62" s="15" t="s">
        <v>131</v>
      </c>
      <c r="F62" s="15" t="s">
        <v>24</v>
      </c>
      <c r="G62" s="58"/>
      <c r="H62" s="70"/>
      <c r="O62" s="55"/>
      <c r="P62" s="75"/>
    </row>
    <row r="63" spans="1:16" x14ac:dyDescent="0.3">
      <c r="A63" s="57">
        <v>59</v>
      </c>
      <c r="B63" s="15" t="s">
        <v>38</v>
      </c>
      <c r="C63" s="33">
        <v>10035</v>
      </c>
      <c r="D63" s="34" t="s">
        <v>81</v>
      </c>
      <c r="E63" s="29" t="s">
        <v>82</v>
      </c>
      <c r="F63" s="35" t="s">
        <v>24</v>
      </c>
      <c r="G63" s="67"/>
      <c r="H63" s="70"/>
      <c r="O63" s="55"/>
      <c r="P63" s="75"/>
    </row>
    <row r="64" spans="1:16" x14ac:dyDescent="0.3">
      <c r="A64" s="57">
        <v>60</v>
      </c>
      <c r="B64" s="53" t="s">
        <v>59</v>
      </c>
      <c r="C64" s="54">
        <v>26</v>
      </c>
      <c r="D64" s="53" t="s">
        <v>197</v>
      </c>
      <c r="E64" s="53" t="s">
        <v>198</v>
      </c>
      <c r="F64" s="53"/>
      <c r="G64" s="58"/>
      <c r="H64" s="70"/>
      <c r="O64" s="55"/>
      <c r="P64" s="75"/>
    </row>
    <row r="65" spans="1:16" x14ac:dyDescent="0.3">
      <c r="A65" s="57">
        <v>61</v>
      </c>
      <c r="B65" s="15" t="s">
        <v>33</v>
      </c>
      <c r="C65" s="25">
        <v>39</v>
      </c>
      <c r="D65" s="15" t="s">
        <v>25</v>
      </c>
      <c r="E65" s="15" t="s">
        <v>26</v>
      </c>
      <c r="F65" s="15" t="s">
        <v>34</v>
      </c>
      <c r="G65" s="58"/>
      <c r="H65" s="70"/>
      <c r="O65" s="55"/>
      <c r="P65" s="75"/>
    </row>
    <row r="66" spans="1:16" x14ac:dyDescent="0.3">
      <c r="A66" s="57">
        <v>62</v>
      </c>
      <c r="B66" s="15" t="s">
        <v>76</v>
      </c>
      <c r="C66" s="25">
        <v>265</v>
      </c>
      <c r="D66" s="15" t="s">
        <v>250</v>
      </c>
      <c r="E66" s="15" t="s">
        <v>249</v>
      </c>
      <c r="F66" s="15"/>
      <c r="G66" s="58"/>
      <c r="H66" s="70"/>
      <c r="O66" s="55"/>
      <c r="P66" s="75"/>
    </row>
    <row r="67" spans="1:16" x14ac:dyDescent="0.3">
      <c r="A67" s="57">
        <v>63</v>
      </c>
      <c r="B67" s="22" t="s">
        <v>124</v>
      </c>
      <c r="C67" s="23" t="s">
        <v>238</v>
      </c>
      <c r="D67" s="22" t="s">
        <v>239</v>
      </c>
      <c r="E67" s="22" t="s">
        <v>138</v>
      </c>
      <c r="F67" s="22"/>
      <c r="G67" s="78"/>
      <c r="H67" s="70"/>
      <c r="O67" s="55"/>
      <c r="P67" s="75"/>
    </row>
    <row r="68" spans="1:16" x14ac:dyDescent="0.3">
      <c r="A68" s="57">
        <v>64</v>
      </c>
      <c r="B68" s="30" t="s">
        <v>96</v>
      </c>
      <c r="C68" s="36">
        <v>23</v>
      </c>
      <c r="D68" s="30" t="s">
        <v>199</v>
      </c>
      <c r="E68" s="31" t="s">
        <v>200</v>
      </c>
      <c r="F68" s="32"/>
      <c r="G68" s="58"/>
      <c r="H68" s="70"/>
      <c r="O68" s="55"/>
      <c r="P68" s="75"/>
    </row>
    <row r="69" spans="1:16" x14ac:dyDescent="0.3">
      <c r="A69" s="57">
        <v>65</v>
      </c>
      <c r="B69" s="15" t="s">
        <v>161</v>
      </c>
      <c r="C69" s="63">
        <v>279</v>
      </c>
      <c r="D69" s="15" t="s">
        <v>162</v>
      </c>
      <c r="E69" s="15" t="s">
        <v>163</v>
      </c>
      <c r="F69" s="15" t="s">
        <v>34</v>
      </c>
      <c r="G69" s="99"/>
      <c r="H69" s="70"/>
      <c r="O69" s="55"/>
      <c r="P69" s="75"/>
    </row>
    <row r="70" spans="1:16" x14ac:dyDescent="0.3">
      <c r="A70" s="57">
        <v>66</v>
      </c>
      <c r="B70" s="22" t="s">
        <v>102</v>
      </c>
      <c r="C70" s="85" t="s">
        <v>240</v>
      </c>
      <c r="D70" s="22" t="s">
        <v>241</v>
      </c>
      <c r="E70" s="22" t="s">
        <v>242</v>
      </c>
      <c r="F70" s="22"/>
      <c r="G70" s="98"/>
      <c r="H70" s="70"/>
      <c r="O70" s="55"/>
      <c r="P70" s="75"/>
    </row>
    <row r="71" spans="1:16" x14ac:dyDescent="0.3">
      <c r="A71" s="57">
        <v>67</v>
      </c>
      <c r="B71" s="30" t="s">
        <v>89</v>
      </c>
      <c r="C71" s="97">
        <v>68</v>
      </c>
      <c r="D71" s="30" t="s">
        <v>201</v>
      </c>
      <c r="E71" s="31" t="s">
        <v>202</v>
      </c>
      <c r="F71" s="32"/>
      <c r="G71" s="83"/>
      <c r="H71" s="70"/>
      <c r="O71" s="55"/>
      <c r="P71" s="75"/>
    </row>
    <row r="72" spans="1:16" x14ac:dyDescent="0.3">
      <c r="A72" s="57">
        <v>68</v>
      </c>
      <c r="B72" s="15" t="s">
        <v>124</v>
      </c>
      <c r="C72" s="63">
        <v>98</v>
      </c>
      <c r="D72" s="15" t="s">
        <v>243</v>
      </c>
      <c r="E72" s="15" t="s">
        <v>116</v>
      </c>
      <c r="F72" s="15" t="s">
        <v>117</v>
      </c>
      <c r="G72" s="98"/>
      <c r="H72" s="70"/>
      <c r="O72" s="55"/>
      <c r="P72" s="75"/>
    </row>
    <row r="73" spans="1:16" x14ac:dyDescent="0.3">
      <c r="A73" s="57">
        <v>69</v>
      </c>
      <c r="B73" s="15" t="s">
        <v>129</v>
      </c>
      <c r="C73" s="63"/>
      <c r="D73" s="15" t="s">
        <v>203</v>
      </c>
      <c r="E73" s="15" t="s">
        <v>204</v>
      </c>
      <c r="F73" s="15"/>
      <c r="G73" s="98"/>
      <c r="H73" s="70"/>
      <c r="O73" s="55"/>
      <c r="P73" s="75"/>
    </row>
    <row r="74" spans="1:16" x14ac:dyDescent="0.3">
      <c r="A74" s="57">
        <v>70</v>
      </c>
      <c r="B74" s="30" t="s">
        <v>244</v>
      </c>
      <c r="C74" s="97">
        <v>13853</v>
      </c>
      <c r="D74" s="30" t="s">
        <v>245</v>
      </c>
      <c r="E74" s="31" t="s">
        <v>246</v>
      </c>
      <c r="F74" s="32"/>
      <c r="G74" s="98"/>
      <c r="H74" s="70"/>
      <c r="O74" s="55"/>
      <c r="P74" s="75"/>
    </row>
    <row r="75" spans="1:16" x14ac:dyDescent="0.3">
      <c r="A75" s="57"/>
      <c r="B75" s="30" t="s">
        <v>89</v>
      </c>
      <c r="C75" s="97">
        <v>202</v>
      </c>
      <c r="D75" s="30" t="s">
        <v>99</v>
      </c>
      <c r="E75" s="31" t="s">
        <v>100</v>
      </c>
      <c r="F75" s="32" t="s">
        <v>101</v>
      </c>
      <c r="G75" s="77"/>
      <c r="H75" s="70"/>
      <c r="O75" s="55"/>
      <c r="P75" s="75"/>
    </row>
    <row r="76" spans="1:16" x14ac:dyDescent="0.3">
      <c r="A76" s="57"/>
      <c r="B76" s="22" t="s">
        <v>89</v>
      </c>
      <c r="C76" s="23" t="s">
        <v>205</v>
      </c>
      <c r="D76" s="22" t="s">
        <v>206</v>
      </c>
      <c r="E76" s="22" t="s">
        <v>207</v>
      </c>
      <c r="F76" s="22"/>
      <c r="G76" s="78"/>
      <c r="H76" s="70"/>
      <c r="O76" s="55"/>
      <c r="P76" s="75"/>
    </row>
    <row r="77" spans="1:16" x14ac:dyDescent="0.3">
      <c r="A77" s="21"/>
      <c r="B77" s="15" t="s">
        <v>247</v>
      </c>
      <c r="C77" s="25">
        <v>9779</v>
      </c>
      <c r="D77" s="15" t="s">
        <v>248</v>
      </c>
      <c r="E77" s="15" t="s">
        <v>71</v>
      </c>
      <c r="F77" s="15"/>
      <c r="G77" s="24"/>
      <c r="H77" s="70"/>
      <c r="I77" s="95"/>
      <c r="J77" s="95"/>
      <c r="K77" s="95"/>
      <c r="L77" s="95"/>
      <c r="M77" s="95"/>
      <c r="N77" s="95"/>
      <c r="O77" s="96"/>
      <c r="P77" s="75"/>
    </row>
  </sheetData>
  <sortState xmlns:xlrd2="http://schemas.microsoft.com/office/spreadsheetml/2017/richdata2" ref="B5:P77">
    <sortCondition ref="H5:H7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6"/>
  <sheetViews>
    <sheetView zoomScaleNormal="100" workbookViewId="0">
      <selection activeCell="L10" sqref="L10"/>
    </sheetView>
  </sheetViews>
  <sheetFormatPr defaultColWidth="9.109375" defaultRowHeight="14.4" x14ac:dyDescent="0.3"/>
  <cols>
    <col min="1" max="1" width="4.6640625" style="1" customWidth="1"/>
    <col min="2" max="2" width="25.6640625" style="1" customWidth="1"/>
    <col min="3" max="3" width="8.6640625" style="1" customWidth="1"/>
    <col min="4" max="6" width="25.6640625" style="1" customWidth="1"/>
    <col min="7" max="7" width="10.6640625" style="1" customWidth="1"/>
    <col min="8" max="12" width="9.6640625" style="1" customWidth="1"/>
    <col min="13" max="15" width="3.6640625" style="1" customWidth="1"/>
    <col min="16" max="17" width="3.6640625" style="1" bestFit="1" customWidth="1"/>
    <col min="18" max="16384" width="9.109375" style="1"/>
  </cols>
  <sheetData>
    <row r="1" spans="1:12" x14ac:dyDescent="0.3">
      <c r="A1" s="16" t="s">
        <v>321</v>
      </c>
    </row>
    <row r="2" spans="1:12" x14ac:dyDescent="0.3">
      <c r="A2" s="1" t="s">
        <v>14</v>
      </c>
    </row>
    <row r="3" spans="1:12" ht="15" thickBot="1" x14ac:dyDescent="0.35"/>
    <row r="4" spans="1:12" ht="15" thickBo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12</v>
      </c>
    </row>
    <row r="5" spans="1:12" ht="15" thickBot="1" x14ac:dyDescent="0.35">
      <c r="A5" s="74">
        <v>1</v>
      </c>
      <c r="B5" s="30" t="s">
        <v>59</v>
      </c>
      <c r="C5" s="36">
        <v>10070</v>
      </c>
      <c r="D5" s="30" t="s">
        <v>77</v>
      </c>
      <c r="E5" s="31" t="s">
        <v>272</v>
      </c>
      <c r="F5" s="32" t="s">
        <v>23</v>
      </c>
      <c r="G5" s="56">
        <v>1.1040000000000001</v>
      </c>
      <c r="H5" s="4"/>
      <c r="I5" s="49"/>
      <c r="J5" s="4"/>
      <c r="K5" s="47"/>
      <c r="L5" s="71">
        <f>1/38</f>
        <v>2.6315789473684209E-2</v>
      </c>
    </row>
    <row r="6" spans="1:12" ht="15" thickBot="1" x14ac:dyDescent="0.35">
      <c r="A6" s="74">
        <v>2</v>
      </c>
      <c r="B6" s="15" t="s">
        <v>322</v>
      </c>
      <c r="C6" s="15">
        <v>133</v>
      </c>
      <c r="D6" s="15" t="s">
        <v>323</v>
      </c>
      <c r="E6" s="15" t="s">
        <v>324</v>
      </c>
      <c r="F6" s="21"/>
      <c r="G6" s="6">
        <v>1.0660000000000001</v>
      </c>
      <c r="H6" s="11"/>
      <c r="I6" s="50"/>
      <c r="J6" s="11"/>
      <c r="K6" s="48"/>
      <c r="L6" s="71">
        <f>2/38</f>
        <v>5.2631578947368418E-2</v>
      </c>
    </row>
    <row r="7" spans="1:12" ht="15" thickBot="1" x14ac:dyDescent="0.35">
      <c r="A7" s="74">
        <v>3</v>
      </c>
      <c r="B7" s="15" t="s">
        <v>326</v>
      </c>
      <c r="C7" s="15"/>
      <c r="D7" s="8" t="s">
        <v>328</v>
      </c>
      <c r="E7" s="15" t="s">
        <v>327</v>
      </c>
      <c r="F7" s="8"/>
      <c r="G7" s="6">
        <v>1.022</v>
      </c>
      <c r="H7" s="11"/>
      <c r="I7" s="50"/>
      <c r="J7" s="11"/>
      <c r="K7" s="48"/>
      <c r="L7" s="71">
        <f>3/38</f>
        <v>7.8947368421052627E-2</v>
      </c>
    </row>
    <row r="8" spans="1:12" ht="15" thickBot="1" x14ac:dyDescent="0.35">
      <c r="A8" s="74">
        <v>4</v>
      </c>
      <c r="B8" s="15" t="s">
        <v>38</v>
      </c>
      <c r="C8" s="61">
        <v>6</v>
      </c>
      <c r="D8" s="15" t="s">
        <v>331</v>
      </c>
      <c r="E8" s="15" t="s">
        <v>325</v>
      </c>
      <c r="F8" s="15"/>
      <c r="G8" s="60">
        <v>1.079</v>
      </c>
      <c r="H8" s="72"/>
      <c r="I8" s="73"/>
      <c r="J8" s="72"/>
      <c r="K8" s="11"/>
      <c r="L8" s="71">
        <f>4/38</f>
        <v>0.10526315789473684</v>
      </c>
    </row>
    <row r="9" spans="1:12" ht="15" thickBot="1" x14ac:dyDescent="0.35">
      <c r="A9" s="74">
        <v>8</v>
      </c>
      <c r="B9" s="22" t="s">
        <v>96</v>
      </c>
      <c r="C9" s="23" t="s">
        <v>188</v>
      </c>
      <c r="D9" s="22" t="s">
        <v>189</v>
      </c>
      <c r="E9" s="22" t="s">
        <v>190</v>
      </c>
      <c r="F9" s="22" t="s">
        <v>53</v>
      </c>
      <c r="G9" s="116">
        <v>1.0580000000000001</v>
      </c>
      <c r="H9" s="11"/>
      <c r="I9" s="50"/>
      <c r="J9" s="11"/>
      <c r="K9" s="11"/>
      <c r="L9" s="71">
        <f>8/38</f>
        <v>0.21052631578947367</v>
      </c>
    </row>
    <row r="10" spans="1:12" ht="15" thickBot="1" x14ac:dyDescent="0.35">
      <c r="A10" s="74">
        <v>9</v>
      </c>
      <c r="B10" s="15" t="s">
        <v>27</v>
      </c>
      <c r="C10" s="25">
        <v>306</v>
      </c>
      <c r="D10" s="15" t="s">
        <v>28</v>
      </c>
      <c r="E10" s="15" t="s">
        <v>29</v>
      </c>
      <c r="F10" s="15" t="s">
        <v>23</v>
      </c>
      <c r="G10" s="58">
        <v>1.0169999999999999</v>
      </c>
      <c r="H10" s="11"/>
      <c r="I10" s="50"/>
      <c r="J10" s="11"/>
      <c r="K10" s="11"/>
      <c r="L10" s="71">
        <f>9/38</f>
        <v>0.23684210526315788</v>
      </c>
    </row>
    <row r="11" spans="1:12" ht="15" thickBot="1" x14ac:dyDescent="0.35">
      <c r="A11" s="74">
        <v>11</v>
      </c>
      <c r="B11" s="19" t="s">
        <v>252</v>
      </c>
      <c r="C11" s="20" t="s">
        <v>253</v>
      </c>
      <c r="D11" s="115" t="s">
        <v>254</v>
      </c>
      <c r="E11" s="19" t="s">
        <v>255</v>
      </c>
      <c r="F11" s="19" t="s">
        <v>53</v>
      </c>
      <c r="G11" s="6">
        <v>1.036</v>
      </c>
      <c r="H11" s="11"/>
      <c r="I11" s="50"/>
      <c r="J11" s="11"/>
      <c r="K11" s="11"/>
      <c r="L11" s="71">
        <f>11/38</f>
        <v>0.28947368421052633</v>
      </c>
    </row>
    <row r="12" spans="1:12" ht="15" thickBot="1" x14ac:dyDescent="0.35">
      <c r="A12" s="74">
        <v>12</v>
      </c>
      <c r="B12" s="15" t="s">
        <v>124</v>
      </c>
      <c r="C12" s="25">
        <v>98</v>
      </c>
      <c r="D12" s="15" t="s">
        <v>144</v>
      </c>
      <c r="E12" s="15" t="s">
        <v>145</v>
      </c>
      <c r="F12" s="15" t="s">
        <v>53</v>
      </c>
      <c r="G12" s="38">
        <v>1.113</v>
      </c>
      <c r="H12" s="11"/>
      <c r="I12" s="50"/>
      <c r="J12" s="11"/>
      <c r="K12" s="11"/>
      <c r="L12" s="71">
        <f>12/38</f>
        <v>0.31578947368421051</v>
      </c>
    </row>
    <row r="13" spans="1:12" ht="15" thickBot="1" x14ac:dyDescent="0.35">
      <c r="A13" s="74">
        <v>16</v>
      </c>
      <c r="B13" s="30" t="s">
        <v>152</v>
      </c>
      <c r="C13" s="36">
        <v>11131</v>
      </c>
      <c r="D13" s="30" t="s">
        <v>153</v>
      </c>
      <c r="E13" s="31" t="s">
        <v>154</v>
      </c>
      <c r="F13" s="32" t="s">
        <v>53</v>
      </c>
      <c r="G13" s="58">
        <v>1.085</v>
      </c>
      <c r="H13" s="11"/>
      <c r="I13" s="50"/>
      <c r="J13" s="11"/>
      <c r="K13" s="11"/>
      <c r="L13" s="71">
        <f>16/38</f>
        <v>0.42105263157894735</v>
      </c>
    </row>
    <row r="14" spans="1:12" ht="15" thickBot="1" x14ac:dyDescent="0.35">
      <c r="A14" s="74">
        <v>18</v>
      </c>
      <c r="B14" s="15" t="s">
        <v>322</v>
      </c>
      <c r="C14" s="63"/>
      <c r="D14" s="15" t="s">
        <v>183</v>
      </c>
      <c r="E14" s="15" t="s">
        <v>184</v>
      </c>
      <c r="F14" s="15"/>
      <c r="G14" s="77">
        <v>1.052</v>
      </c>
      <c r="H14" s="11"/>
      <c r="I14" s="50"/>
      <c r="J14" s="11"/>
      <c r="K14" s="11"/>
      <c r="L14" s="71">
        <f>18/38</f>
        <v>0.47368421052631576</v>
      </c>
    </row>
    <row r="15" spans="1:12" ht="15" thickBot="1" x14ac:dyDescent="0.35">
      <c r="A15" s="74">
        <v>11</v>
      </c>
      <c r="B15" s="8" t="s">
        <v>35</v>
      </c>
      <c r="C15" s="8">
        <v>1034</v>
      </c>
      <c r="D15" s="8" t="s">
        <v>36</v>
      </c>
      <c r="E15" s="8" t="s">
        <v>262</v>
      </c>
      <c r="F15" s="9" t="s">
        <v>37</v>
      </c>
      <c r="G15" s="12">
        <v>1.0780000000000001</v>
      </c>
      <c r="H15" s="11"/>
      <c r="I15" s="50"/>
      <c r="J15" s="11"/>
      <c r="K15" s="11"/>
      <c r="L15" s="71">
        <f>21/38</f>
        <v>0.55263157894736847</v>
      </c>
    </row>
    <row r="16" spans="1:12" ht="15" thickBot="1" x14ac:dyDescent="0.35">
      <c r="A16" s="74">
        <v>24</v>
      </c>
      <c r="B16" s="22" t="s">
        <v>44</v>
      </c>
      <c r="C16" s="85" t="s">
        <v>268</v>
      </c>
      <c r="D16" s="22" t="s">
        <v>269</v>
      </c>
      <c r="E16" s="22" t="s">
        <v>270</v>
      </c>
      <c r="F16" s="22" t="s">
        <v>53</v>
      </c>
      <c r="G16" s="77">
        <v>1.0289999999999999</v>
      </c>
      <c r="H16" s="11"/>
      <c r="I16" s="50"/>
      <c r="J16" s="11"/>
      <c r="K16" s="11"/>
      <c r="L16" s="71">
        <f>24/38</f>
        <v>0.63157894736842102</v>
      </c>
    </row>
    <row r="17" spans="1:12" ht="15" thickBot="1" x14ac:dyDescent="0.35">
      <c r="A17" s="74">
        <v>32</v>
      </c>
      <c r="B17" s="15" t="s">
        <v>329</v>
      </c>
      <c r="C17" s="25">
        <v>233</v>
      </c>
      <c r="D17" s="15" t="s">
        <v>336</v>
      </c>
      <c r="E17" s="15" t="s">
        <v>192</v>
      </c>
      <c r="F17" s="15"/>
      <c r="G17" s="77">
        <v>1.006</v>
      </c>
      <c r="H17" s="11"/>
      <c r="I17" s="50"/>
      <c r="J17" s="11"/>
      <c r="K17" s="11"/>
      <c r="L17" s="71">
        <f>32/38</f>
        <v>0.84210526315789469</v>
      </c>
    </row>
    <row r="18" spans="1:12" ht="15" thickBot="1" x14ac:dyDescent="0.35">
      <c r="A18" s="74">
        <v>39</v>
      </c>
      <c r="B18" s="15" t="s">
        <v>129</v>
      </c>
      <c r="C18" s="61">
        <v>150</v>
      </c>
      <c r="D18" s="15" t="s">
        <v>334</v>
      </c>
      <c r="E18" s="15" t="s">
        <v>330</v>
      </c>
      <c r="F18" s="15"/>
      <c r="G18" s="60">
        <v>1.036</v>
      </c>
      <c r="H18" s="11"/>
      <c r="I18" s="50"/>
      <c r="J18" s="11"/>
      <c r="K18" s="11"/>
      <c r="L18" s="71">
        <f>39/38</f>
        <v>1.0263157894736843</v>
      </c>
    </row>
    <row r="19" spans="1:12" x14ac:dyDescent="0.3">
      <c r="A19" s="74"/>
      <c r="B19" s="15"/>
      <c r="C19" s="15"/>
      <c r="D19" s="15"/>
      <c r="E19" s="15"/>
      <c r="F19" s="15"/>
      <c r="G19" s="101"/>
      <c r="H19" s="11"/>
      <c r="I19" s="50"/>
      <c r="J19" s="11"/>
      <c r="K19" s="11"/>
      <c r="L19" s="75"/>
    </row>
    <row r="20" spans="1:12" customFormat="1" x14ac:dyDescent="0.3">
      <c r="A20" s="8"/>
      <c r="B20" s="30"/>
      <c r="C20" s="36"/>
      <c r="D20" s="30"/>
      <c r="E20" s="31"/>
      <c r="F20" s="32"/>
      <c r="G20" s="58"/>
      <c r="H20" s="11"/>
      <c r="I20" s="50"/>
      <c r="J20" s="11"/>
      <c r="K20" s="11"/>
      <c r="L20" s="75"/>
    </row>
    <row r="21" spans="1:12" customFormat="1" x14ac:dyDescent="0.3">
      <c r="A21" s="8"/>
      <c r="B21" s="8"/>
      <c r="C21" s="8"/>
      <c r="D21" s="8"/>
      <c r="E21" s="8"/>
      <c r="F21" s="8"/>
      <c r="G21" s="101"/>
      <c r="H21" s="11"/>
      <c r="I21" s="50"/>
      <c r="J21" s="11"/>
      <c r="K21" s="11"/>
      <c r="L21" s="75"/>
    </row>
    <row r="22" spans="1:12" customFormat="1" x14ac:dyDescent="0.3">
      <c r="A22" s="8"/>
      <c r="B22" s="22"/>
      <c r="C22" s="85"/>
      <c r="D22" s="22"/>
      <c r="E22" s="22"/>
      <c r="F22" s="22"/>
      <c r="G22" s="98"/>
      <c r="H22" s="11"/>
      <c r="I22" s="50"/>
      <c r="J22" s="11"/>
      <c r="K22" s="11"/>
      <c r="L22" s="75"/>
    </row>
    <row r="23" spans="1:12" customFormat="1" x14ac:dyDescent="0.3">
      <c r="A23" s="8"/>
      <c r="B23" s="15"/>
      <c r="C23" s="63"/>
      <c r="D23" s="15"/>
      <c r="E23" s="15"/>
      <c r="F23" s="15"/>
      <c r="G23" s="117"/>
      <c r="H23" s="11"/>
      <c r="I23" s="50"/>
      <c r="J23" s="11"/>
      <c r="K23" s="11"/>
      <c r="L23" s="75"/>
    </row>
    <row r="24" spans="1:12" customFormat="1" x14ac:dyDescent="0.3">
      <c r="A24" s="8"/>
      <c r="B24" s="15"/>
      <c r="C24" s="15"/>
      <c r="D24" s="15"/>
      <c r="E24" s="15"/>
      <c r="F24" s="15"/>
      <c r="G24" s="101"/>
      <c r="H24" s="11"/>
      <c r="I24" s="50"/>
      <c r="J24" s="11"/>
      <c r="K24" s="11"/>
      <c r="L24" s="75"/>
    </row>
    <row r="25" spans="1:12" customFormat="1" x14ac:dyDescent="0.3">
      <c r="A25" s="8"/>
      <c r="B25" s="22"/>
      <c r="C25" s="23"/>
      <c r="D25" s="22"/>
      <c r="E25" s="22"/>
      <c r="F25" s="22"/>
      <c r="G25" s="37"/>
      <c r="H25" s="11"/>
      <c r="I25" s="50"/>
      <c r="J25" s="11"/>
      <c r="K25" s="11"/>
      <c r="L25" s="75"/>
    </row>
    <row r="26" spans="1:12" x14ac:dyDescent="0.3">
      <c r="L26" s="80"/>
    </row>
  </sheetData>
  <sortState xmlns:xlrd2="http://schemas.microsoft.com/office/spreadsheetml/2017/richdata2" ref="A5:L24">
    <sortCondition ref="L5:L24"/>
  </sortState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workbookViewId="0">
      <selection activeCell="L6" sqref="L6"/>
    </sheetView>
  </sheetViews>
  <sheetFormatPr defaultColWidth="9.109375" defaultRowHeight="14.4" x14ac:dyDescent="0.3"/>
  <cols>
    <col min="1" max="1" width="4.6640625" style="1" customWidth="1"/>
    <col min="2" max="4" width="25.6640625" style="1" customWidth="1"/>
    <col min="5" max="5" width="8.6640625" style="1" customWidth="1"/>
    <col min="6" max="6" width="25.6640625" style="16" customWidth="1"/>
    <col min="7" max="7" width="10.6640625" style="1" customWidth="1"/>
    <col min="8" max="10" width="9.6640625" style="1" customWidth="1"/>
    <col min="11" max="11" width="9.6640625" customWidth="1"/>
    <col min="12" max="12" width="9.6640625" style="1" customWidth="1"/>
    <col min="13" max="13" width="3.6640625" style="1" customWidth="1"/>
    <col min="14" max="15" width="3.6640625" style="1" bestFit="1" customWidth="1"/>
    <col min="16" max="16384" width="9.109375" style="1"/>
  </cols>
  <sheetData>
    <row r="1" spans="1:12" x14ac:dyDescent="0.3">
      <c r="A1" s="16" t="s">
        <v>321</v>
      </c>
    </row>
    <row r="2" spans="1:12" x14ac:dyDescent="0.3">
      <c r="A2" s="1" t="s">
        <v>16</v>
      </c>
    </row>
    <row r="3" spans="1:12" ht="15" thickBot="1" x14ac:dyDescent="0.35"/>
    <row r="4" spans="1:12" ht="15" thickBot="1" x14ac:dyDescent="0.35">
      <c r="A4" s="81" t="s">
        <v>0</v>
      </c>
      <c r="B4" s="81" t="s">
        <v>4</v>
      </c>
      <c r="C4" s="81" t="s">
        <v>5</v>
      </c>
      <c r="D4" s="81" t="s">
        <v>1</v>
      </c>
      <c r="E4" s="81" t="s">
        <v>2</v>
      </c>
      <c r="F4" s="39" t="s">
        <v>3</v>
      </c>
      <c r="G4" s="10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12</v>
      </c>
    </row>
    <row r="5" spans="1:12" x14ac:dyDescent="0.3">
      <c r="A5" s="41">
        <v>1</v>
      </c>
      <c r="B5" s="124" t="s">
        <v>337</v>
      </c>
      <c r="C5" s="124" t="s">
        <v>338</v>
      </c>
      <c r="D5" s="124" t="s">
        <v>251</v>
      </c>
      <c r="E5" s="125">
        <v>666</v>
      </c>
      <c r="F5" s="126" t="s">
        <v>339</v>
      </c>
      <c r="G5" s="127">
        <v>1.036</v>
      </c>
      <c r="H5" s="72"/>
      <c r="I5" s="102"/>
      <c r="J5" s="72"/>
      <c r="K5" s="103"/>
      <c r="L5" s="104">
        <f>SUM(A5/47)</f>
        <v>2.1276595744680851E-2</v>
      </c>
    </row>
    <row r="6" spans="1:12" x14ac:dyDescent="0.3">
      <c r="A6" s="15">
        <v>3</v>
      </c>
      <c r="B6" s="124" t="s">
        <v>340</v>
      </c>
      <c r="C6" s="124" t="s">
        <v>341</v>
      </c>
      <c r="D6" s="124" t="s">
        <v>342</v>
      </c>
      <c r="E6" s="125">
        <v>11131</v>
      </c>
      <c r="F6" s="126" t="s">
        <v>153</v>
      </c>
      <c r="G6" s="127">
        <v>1.077</v>
      </c>
      <c r="H6" s="11"/>
      <c r="I6" s="14"/>
      <c r="J6" s="11"/>
      <c r="K6" s="82"/>
      <c r="L6" s="104">
        <f t="shared" ref="L6:L24" si="0">SUM(A6/47)</f>
        <v>6.3829787234042548E-2</v>
      </c>
    </row>
    <row r="7" spans="1:12" x14ac:dyDescent="0.3">
      <c r="A7" s="15">
        <v>5</v>
      </c>
      <c r="B7" s="124" t="s">
        <v>343</v>
      </c>
      <c r="C7" s="124" t="s">
        <v>344</v>
      </c>
      <c r="D7" s="124" t="s">
        <v>58</v>
      </c>
      <c r="E7" s="125">
        <v>712</v>
      </c>
      <c r="F7" s="126" t="s">
        <v>345</v>
      </c>
      <c r="G7" s="127">
        <v>1.079</v>
      </c>
      <c r="H7" s="11"/>
      <c r="I7" s="14"/>
      <c r="J7" s="11"/>
      <c r="K7" s="82"/>
      <c r="L7" s="104">
        <f t="shared" si="0"/>
        <v>0.10638297872340426</v>
      </c>
    </row>
    <row r="8" spans="1:12" x14ac:dyDescent="0.3">
      <c r="A8" s="15">
        <v>8</v>
      </c>
      <c r="B8" s="124" t="s">
        <v>346</v>
      </c>
      <c r="C8" s="124" t="s">
        <v>347</v>
      </c>
      <c r="D8" s="124" t="s">
        <v>348</v>
      </c>
      <c r="E8" s="125">
        <v>97</v>
      </c>
      <c r="F8" s="126" t="s">
        <v>349</v>
      </c>
      <c r="G8" s="127">
        <v>1.0549999999999999</v>
      </c>
      <c r="H8" s="11"/>
      <c r="I8" s="14"/>
      <c r="J8" s="11"/>
      <c r="K8" s="82"/>
      <c r="L8" s="104">
        <f t="shared" si="0"/>
        <v>0.1702127659574468</v>
      </c>
    </row>
    <row r="9" spans="1:12" x14ac:dyDescent="0.3">
      <c r="A9" s="15">
        <v>9</v>
      </c>
      <c r="B9" s="128" t="s">
        <v>350</v>
      </c>
      <c r="C9" s="128" t="s">
        <v>351</v>
      </c>
      <c r="D9" s="129" t="s">
        <v>352</v>
      </c>
      <c r="E9" s="130">
        <v>1410</v>
      </c>
      <c r="F9" s="129" t="s">
        <v>353</v>
      </c>
      <c r="G9" s="130">
        <v>1.1439999999999999</v>
      </c>
      <c r="H9" s="11"/>
      <c r="I9" s="14"/>
      <c r="J9" s="11"/>
      <c r="K9" s="82"/>
      <c r="L9" s="104">
        <f t="shared" si="0"/>
        <v>0.19148936170212766</v>
      </c>
    </row>
    <row r="10" spans="1:12" x14ac:dyDescent="0.3">
      <c r="A10" s="15">
        <v>12</v>
      </c>
      <c r="B10" s="124" t="s">
        <v>354</v>
      </c>
      <c r="C10" s="124" t="s">
        <v>344</v>
      </c>
      <c r="D10" s="124" t="s">
        <v>251</v>
      </c>
      <c r="E10" s="125">
        <v>172</v>
      </c>
      <c r="F10" s="126"/>
      <c r="G10" s="127">
        <v>1.036</v>
      </c>
      <c r="H10" s="11"/>
      <c r="I10" s="14"/>
      <c r="J10" s="11"/>
      <c r="K10" s="82"/>
      <c r="L10" s="104">
        <f t="shared" si="0"/>
        <v>0.25531914893617019</v>
      </c>
    </row>
    <row r="11" spans="1:12" x14ac:dyDescent="0.3">
      <c r="A11" s="15">
        <v>15</v>
      </c>
      <c r="B11" s="124" t="s">
        <v>355</v>
      </c>
      <c r="C11" s="124" t="s">
        <v>356</v>
      </c>
      <c r="D11" s="124" t="s">
        <v>357</v>
      </c>
      <c r="E11" s="125">
        <v>2</v>
      </c>
      <c r="F11" s="126" t="s">
        <v>358</v>
      </c>
      <c r="G11" s="127">
        <v>0.999</v>
      </c>
      <c r="H11" s="11"/>
      <c r="I11" s="14"/>
      <c r="J11" s="11"/>
      <c r="K11" s="82"/>
      <c r="L11" s="104">
        <f t="shared" si="0"/>
        <v>0.31914893617021278</v>
      </c>
    </row>
    <row r="12" spans="1:12" x14ac:dyDescent="0.3">
      <c r="A12" s="15">
        <v>18</v>
      </c>
      <c r="B12" s="128" t="s">
        <v>359</v>
      </c>
      <c r="C12" s="128" t="s">
        <v>341</v>
      </c>
      <c r="D12" s="129" t="s">
        <v>360</v>
      </c>
      <c r="E12" s="130">
        <v>98</v>
      </c>
      <c r="F12" s="129" t="s">
        <v>144</v>
      </c>
      <c r="G12" s="130">
        <v>1.198</v>
      </c>
      <c r="H12" s="11"/>
      <c r="I12" s="14"/>
      <c r="J12" s="11"/>
      <c r="K12" s="82"/>
      <c r="L12" s="104">
        <f t="shared" si="0"/>
        <v>0.38297872340425532</v>
      </c>
    </row>
    <row r="13" spans="1:12" x14ac:dyDescent="0.3">
      <c r="A13" s="15">
        <v>19</v>
      </c>
      <c r="B13" s="124" t="s">
        <v>361</v>
      </c>
      <c r="C13" s="124" t="s">
        <v>362</v>
      </c>
      <c r="D13" s="124" t="s">
        <v>322</v>
      </c>
      <c r="E13" s="125">
        <v>133</v>
      </c>
      <c r="F13" s="126" t="s">
        <v>323</v>
      </c>
      <c r="G13" s="127">
        <v>1.0660000000000001</v>
      </c>
      <c r="H13" s="11"/>
      <c r="I13" s="14"/>
      <c r="J13" s="11"/>
      <c r="K13" s="82"/>
      <c r="L13" s="104">
        <f t="shared" si="0"/>
        <v>0.40425531914893614</v>
      </c>
    </row>
    <row r="14" spans="1:12" x14ac:dyDescent="0.3">
      <c r="A14" s="15">
        <v>20</v>
      </c>
      <c r="B14" s="124" t="s">
        <v>363</v>
      </c>
      <c r="C14" s="124" t="s">
        <v>364</v>
      </c>
      <c r="D14" s="124" t="s">
        <v>365</v>
      </c>
      <c r="E14" s="125">
        <v>13975</v>
      </c>
      <c r="F14" s="126" t="s">
        <v>318</v>
      </c>
      <c r="G14" s="127">
        <v>1.0349999999999999</v>
      </c>
      <c r="H14" s="11"/>
      <c r="I14" s="14"/>
      <c r="J14" s="11"/>
      <c r="K14" s="82"/>
      <c r="L14" s="104">
        <f t="shared" si="0"/>
        <v>0.42553191489361702</v>
      </c>
    </row>
    <row r="15" spans="1:12" x14ac:dyDescent="0.3">
      <c r="A15" s="15">
        <v>21</v>
      </c>
      <c r="B15" s="124" t="s">
        <v>366</v>
      </c>
      <c r="C15" s="124" t="s">
        <v>364</v>
      </c>
      <c r="D15" s="124" t="s">
        <v>329</v>
      </c>
      <c r="E15" s="125">
        <v>4808</v>
      </c>
      <c r="F15" s="126" t="s">
        <v>367</v>
      </c>
      <c r="G15" s="127">
        <v>1.0009999999999999</v>
      </c>
      <c r="H15" s="11"/>
      <c r="I15" s="14"/>
      <c r="J15" s="11"/>
      <c r="K15" s="82"/>
      <c r="L15" s="104">
        <f t="shared" si="0"/>
        <v>0.44680851063829785</v>
      </c>
    </row>
    <row r="16" spans="1:12" x14ac:dyDescent="0.3">
      <c r="A16" s="15">
        <v>26</v>
      </c>
      <c r="B16" s="124" t="s">
        <v>368</v>
      </c>
      <c r="C16" s="124" t="s">
        <v>369</v>
      </c>
      <c r="D16" s="124" t="s">
        <v>275</v>
      </c>
      <c r="E16" s="125">
        <v>6</v>
      </c>
      <c r="F16" s="126" t="s">
        <v>281</v>
      </c>
      <c r="G16" s="127">
        <v>1.0189999999999999</v>
      </c>
      <c r="H16" s="11"/>
      <c r="I16" s="14"/>
      <c r="J16" s="11"/>
      <c r="K16" s="82"/>
      <c r="L16" s="104">
        <f t="shared" si="0"/>
        <v>0.55319148936170215</v>
      </c>
    </row>
    <row r="17" spans="1:12" x14ac:dyDescent="0.3">
      <c r="A17" s="15">
        <v>27</v>
      </c>
      <c r="B17" s="124" t="s">
        <v>370</v>
      </c>
      <c r="C17" s="124" t="s">
        <v>341</v>
      </c>
      <c r="D17" s="124" t="s">
        <v>44</v>
      </c>
      <c r="E17" s="125">
        <v>92</v>
      </c>
      <c r="F17" s="126" t="s">
        <v>269</v>
      </c>
      <c r="G17" s="127">
        <v>1.0089999999999999</v>
      </c>
      <c r="H17" s="11"/>
      <c r="I17" s="14"/>
      <c r="J17" s="11"/>
      <c r="K17" s="82"/>
      <c r="L17" s="104">
        <f t="shared" si="0"/>
        <v>0.57446808510638303</v>
      </c>
    </row>
    <row r="18" spans="1:12" x14ac:dyDescent="0.3">
      <c r="A18" s="15">
        <v>28</v>
      </c>
      <c r="B18" s="124" t="s">
        <v>371</v>
      </c>
      <c r="C18" s="124" t="s">
        <v>338</v>
      </c>
      <c r="D18" s="124" t="s">
        <v>290</v>
      </c>
      <c r="E18" s="125">
        <v>126</v>
      </c>
      <c r="F18" s="126" t="s">
        <v>295</v>
      </c>
      <c r="G18" s="127">
        <v>1.0229999999999999</v>
      </c>
      <c r="H18" s="11"/>
      <c r="I18" s="14"/>
      <c r="J18" s="11"/>
      <c r="K18" s="82"/>
      <c r="L18" s="104">
        <f t="shared" si="0"/>
        <v>0.5957446808510638</v>
      </c>
    </row>
    <row r="19" spans="1:12" x14ac:dyDescent="0.3">
      <c r="A19" s="15">
        <v>34</v>
      </c>
      <c r="B19" s="131" t="s">
        <v>372</v>
      </c>
      <c r="C19" s="131" t="s">
        <v>373</v>
      </c>
      <c r="D19" s="131" t="s">
        <v>374</v>
      </c>
      <c r="E19" s="132">
        <v>49</v>
      </c>
      <c r="F19" s="133" t="s">
        <v>375</v>
      </c>
      <c r="G19" s="134">
        <v>1.087</v>
      </c>
      <c r="H19" s="11"/>
      <c r="I19" s="14"/>
      <c r="J19" s="11"/>
      <c r="K19" s="82"/>
      <c r="L19" s="104">
        <f t="shared" si="0"/>
        <v>0.72340425531914898</v>
      </c>
    </row>
    <row r="20" spans="1:12" x14ac:dyDescent="0.3">
      <c r="A20" s="15">
        <v>35</v>
      </c>
      <c r="B20" s="124" t="s">
        <v>376</v>
      </c>
      <c r="C20" s="124" t="s">
        <v>347</v>
      </c>
      <c r="D20" s="124" t="s">
        <v>377</v>
      </c>
      <c r="E20" s="125">
        <v>1</v>
      </c>
      <c r="F20" s="126" t="s">
        <v>378</v>
      </c>
      <c r="G20" s="127">
        <v>1.0169999999999999</v>
      </c>
      <c r="H20" s="11"/>
      <c r="I20" s="14"/>
      <c r="J20" s="11"/>
      <c r="K20" s="82"/>
      <c r="L20" s="104">
        <f t="shared" si="0"/>
        <v>0.74468085106382975</v>
      </c>
    </row>
    <row r="21" spans="1:12" x14ac:dyDescent="0.3">
      <c r="A21" s="15">
        <v>38</v>
      </c>
      <c r="B21" s="124" t="s">
        <v>379</v>
      </c>
      <c r="C21" s="124" t="s">
        <v>364</v>
      </c>
      <c r="D21" s="124" t="s">
        <v>44</v>
      </c>
      <c r="E21" s="125">
        <v>163</v>
      </c>
      <c r="F21" s="126" t="s">
        <v>278</v>
      </c>
      <c r="G21" s="127">
        <v>1.02</v>
      </c>
      <c r="H21" s="11"/>
      <c r="I21" s="14"/>
      <c r="J21" s="11"/>
      <c r="K21" s="82"/>
      <c r="L21" s="104">
        <f t="shared" si="0"/>
        <v>0.80851063829787229</v>
      </c>
    </row>
    <row r="22" spans="1:12" x14ac:dyDescent="0.3">
      <c r="A22" s="15">
        <v>42</v>
      </c>
      <c r="B22" s="124" t="s">
        <v>380</v>
      </c>
      <c r="C22" s="124" t="s">
        <v>341</v>
      </c>
      <c r="D22" s="124" t="s">
        <v>381</v>
      </c>
      <c r="E22" s="125">
        <v>2</v>
      </c>
      <c r="F22" s="126" t="s">
        <v>382</v>
      </c>
      <c r="G22" s="127">
        <v>0.999</v>
      </c>
      <c r="H22" s="11"/>
      <c r="I22" s="105"/>
      <c r="J22" s="106"/>
      <c r="K22" s="107"/>
      <c r="L22" s="104">
        <f t="shared" si="0"/>
        <v>0.8936170212765957</v>
      </c>
    </row>
    <row r="23" spans="1:12" x14ac:dyDescent="0.3">
      <c r="A23" s="15">
        <v>48</v>
      </c>
      <c r="B23" s="124" t="s">
        <v>330</v>
      </c>
      <c r="C23" s="124" t="s">
        <v>383</v>
      </c>
      <c r="D23" s="124" t="s">
        <v>384</v>
      </c>
      <c r="E23" s="125">
        <v>150</v>
      </c>
      <c r="F23" s="126" t="s">
        <v>385</v>
      </c>
      <c r="G23" s="127">
        <v>1.03</v>
      </c>
      <c r="H23" s="11"/>
      <c r="I23" s="14"/>
      <c r="J23" s="11"/>
      <c r="K23" s="82"/>
      <c r="L23" s="104">
        <f>SUM(A23/47)</f>
        <v>1.0212765957446808</v>
      </c>
    </row>
    <row r="24" spans="1:12" x14ac:dyDescent="0.3">
      <c r="A24" s="15">
        <v>48</v>
      </c>
      <c r="B24" s="124" t="s">
        <v>386</v>
      </c>
      <c r="C24" s="124" t="s">
        <v>373</v>
      </c>
      <c r="D24" s="124" t="s">
        <v>387</v>
      </c>
      <c r="E24" s="125">
        <v>515</v>
      </c>
      <c r="F24" s="126" t="s">
        <v>388</v>
      </c>
      <c r="G24" s="127">
        <v>1.048</v>
      </c>
      <c r="H24" s="11"/>
      <c r="I24" s="14"/>
      <c r="J24" s="11"/>
      <c r="K24" s="82"/>
      <c r="L24" s="104">
        <f t="shared" si="0"/>
        <v>1.0212765957446808</v>
      </c>
    </row>
    <row r="25" spans="1:12" x14ac:dyDescent="0.3">
      <c r="A25" s="15">
        <v>48</v>
      </c>
      <c r="B25" s="124" t="s">
        <v>389</v>
      </c>
      <c r="C25" s="124" t="s">
        <v>364</v>
      </c>
      <c r="D25" s="124" t="s">
        <v>384</v>
      </c>
      <c r="E25" s="125">
        <v>358</v>
      </c>
      <c r="F25" s="126" t="s">
        <v>390</v>
      </c>
      <c r="G25" s="127">
        <v>1.0209999999999999</v>
      </c>
      <c r="H25" s="11"/>
      <c r="I25" s="14"/>
      <c r="J25" s="11"/>
      <c r="K25" s="82"/>
      <c r="L25" s="104">
        <v>1.5</v>
      </c>
    </row>
    <row r="26" spans="1:12" x14ac:dyDescent="0.3">
      <c r="A26" s="15">
        <v>48</v>
      </c>
      <c r="B26" s="124" t="s">
        <v>391</v>
      </c>
      <c r="C26" s="124" t="s">
        <v>392</v>
      </c>
      <c r="D26" s="124" t="s">
        <v>393</v>
      </c>
      <c r="E26" s="125">
        <v>164</v>
      </c>
      <c r="F26" s="126" t="s">
        <v>394</v>
      </c>
      <c r="G26" s="127">
        <v>1.0309999999999999</v>
      </c>
      <c r="H26" s="11"/>
      <c r="I26" s="14"/>
      <c r="J26" s="11"/>
      <c r="K26" s="82"/>
      <c r="L26" s="104">
        <v>1.5</v>
      </c>
    </row>
    <row r="27" spans="1:12" x14ac:dyDescent="0.3">
      <c r="A27" s="15">
        <v>48</v>
      </c>
      <c r="B27" s="124" t="s">
        <v>395</v>
      </c>
      <c r="C27" s="124" t="s">
        <v>341</v>
      </c>
      <c r="D27" s="124" t="s">
        <v>252</v>
      </c>
      <c r="E27" s="125">
        <v>10533</v>
      </c>
      <c r="F27" s="126" t="s">
        <v>254</v>
      </c>
      <c r="G27" s="127">
        <v>1.0349999999999999</v>
      </c>
      <c r="H27" s="11"/>
      <c r="I27" s="14"/>
      <c r="J27" s="11"/>
      <c r="K27" s="82"/>
      <c r="L27" s="104">
        <v>1.5</v>
      </c>
    </row>
    <row r="28" spans="1:12" x14ac:dyDescent="0.3">
      <c r="A28" s="15"/>
      <c r="B28" s="15"/>
      <c r="C28" s="15"/>
      <c r="D28" s="15"/>
      <c r="E28" s="15"/>
      <c r="F28" s="15"/>
      <c r="G28" s="101"/>
      <c r="H28" s="11"/>
      <c r="I28" s="14"/>
      <c r="J28" s="11"/>
      <c r="K28" s="82"/>
      <c r="L28" s="24"/>
    </row>
    <row r="29" spans="1:12" x14ac:dyDescent="0.3">
      <c r="A29" s="15"/>
      <c r="B29" s="15"/>
      <c r="C29" s="15"/>
      <c r="D29" s="15"/>
      <c r="E29" s="25"/>
      <c r="F29" s="15"/>
      <c r="G29" s="37"/>
      <c r="H29" s="11"/>
      <c r="I29" s="14"/>
      <c r="J29" s="11"/>
      <c r="K29" s="82"/>
      <c r="L29" s="24"/>
    </row>
    <row r="30" spans="1:12" x14ac:dyDescent="0.3">
      <c r="K30" s="108"/>
    </row>
  </sheetData>
  <sortState xmlns:xlrd2="http://schemas.microsoft.com/office/spreadsheetml/2017/richdata2" ref="D5:L29">
    <sortCondition ref="L5:L2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workbookViewId="0">
      <selection activeCell="C24" sqref="C24"/>
    </sheetView>
  </sheetViews>
  <sheetFormatPr defaultColWidth="9.109375" defaultRowHeight="14.4" x14ac:dyDescent="0.3"/>
  <cols>
    <col min="1" max="1" width="4.6640625" style="1" customWidth="1"/>
    <col min="2" max="2" width="15.88671875" style="1" customWidth="1"/>
    <col min="3" max="3" width="22.44140625" style="5" customWidth="1"/>
    <col min="4" max="4" width="5.77734375" style="5" customWidth="1"/>
    <col min="5" max="8" width="5.77734375" style="1" customWidth="1"/>
    <col min="9" max="9" width="7.77734375" style="1" customWidth="1"/>
    <col min="10" max="10" width="3.6640625" style="1" bestFit="1" customWidth="1"/>
    <col min="11" max="16384" width="9.109375" style="1"/>
  </cols>
  <sheetData>
    <row r="1" spans="1:12" x14ac:dyDescent="0.3">
      <c r="A1" s="16" t="s">
        <v>321</v>
      </c>
    </row>
    <row r="2" spans="1:12" x14ac:dyDescent="0.3">
      <c r="A2" s="1" t="s">
        <v>435</v>
      </c>
    </row>
    <row r="3" spans="1:12" ht="15" thickBot="1" x14ac:dyDescent="0.35"/>
    <row r="4" spans="1:12" ht="15" thickBot="1" x14ac:dyDescent="0.35">
      <c r="A4" s="2"/>
      <c r="B4" s="139" t="s">
        <v>407</v>
      </c>
      <c r="C4" s="139" t="s">
        <v>4</v>
      </c>
      <c r="D4" s="139" t="s">
        <v>408</v>
      </c>
      <c r="E4" s="139" t="s">
        <v>409</v>
      </c>
      <c r="F4" s="139" t="s">
        <v>410</v>
      </c>
      <c r="G4" s="141" t="s">
        <v>411</v>
      </c>
      <c r="H4" s="142" t="s">
        <v>32</v>
      </c>
      <c r="I4" s="144" t="s">
        <v>12</v>
      </c>
    </row>
    <row r="5" spans="1:12" customFormat="1" ht="15" thickBot="1" x14ac:dyDescent="0.35">
      <c r="A5" s="9">
        <v>1</v>
      </c>
      <c r="B5" s="140" t="s">
        <v>412</v>
      </c>
      <c r="C5" s="140" t="s">
        <v>94</v>
      </c>
      <c r="D5" s="140">
        <v>1</v>
      </c>
      <c r="E5" s="140">
        <v>1</v>
      </c>
      <c r="F5" s="140">
        <v>4</v>
      </c>
      <c r="G5" s="140">
        <v>1</v>
      </c>
      <c r="H5" s="143">
        <v>7</v>
      </c>
      <c r="I5" s="124">
        <f>SUM(A5/15)</f>
        <v>6.6666666666666666E-2</v>
      </c>
      <c r="J5" t="s">
        <v>433</v>
      </c>
      <c r="K5" s="88"/>
      <c r="L5" s="88"/>
    </row>
    <row r="6" spans="1:12" customFormat="1" ht="15" thickBot="1" x14ac:dyDescent="0.35">
      <c r="A6" s="9">
        <v>2</v>
      </c>
      <c r="B6" s="140" t="s">
        <v>413</v>
      </c>
      <c r="C6" s="140" t="s">
        <v>414</v>
      </c>
      <c r="D6" s="140">
        <v>2</v>
      </c>
      <c r="E6" s="140">
        <v>2</v>
      </c>
      <c r="F6" s="140">
        <v>1</v>
      </c>
      <c r="G6" s="140">
        <v>5</v>
      </c>
      <c r="H6" s="141">
        <v>10</v>
      </c>
      <c r="I6" s="124">
        <f t="shared" ref="I6:I19" si="0">SUM(A6/15)</f>
        <v>0.13333333333333333</v>
      </c>
      <c r="J6" t="s">
        <v>433</v>
      </c>
      <c r="K6" s="88"/>
      <c r="L6" s="88"/>
    </row>
    <row r="7" spans="1:12" customFormat="1" ht="15" thickBot="1" x14ac:dyDescent="0.35">
      <c r="A7" s="9">
        <v>3</v>
      </c>
      <c r="B7" s="140" t="s">
        <v>27</v>
      </c>
      <c r="C7" s="140" t="s">
        <v>29</v>
      </c>
      <c r="D7" s="140">
        <v>5</v>
      </c>
      <c r="E7" s="140">
        <v>4</v>
      </c>
      <c r="F7" s="140">
        <v>2</v>
      </c>
      <c r="G7" s="140">
        <v>4</v>
      </c>
      <c r="H7" s="141">
        <v>15</v>
      </c>
      <c r="I7" s="124">
        <f t="shared" si="0"/>
        <v>0.2</v>
      </c>
      <c r="J7" t="s">
        <v>433</v>
      </c>
      <c r="K7" s="88"/>
      <c r="L7" s="88"/>
    </row>
    <row r="8" spans="1:12" customFormat="1" ht="15" thickBot="1" x14ac:dyDescent="0.35">
      <c r="A8" s="9">
        <v>4</v>
      </c>
      <c r="B8" s="140" t="s">
        <v>415</v>
      </c>
      <c r="C8" s="140" t="s">
        <v>416</v>
      </c>
      <c r="D8" s="140">
        <v>4</v>
      </c>
      <c r="E8" s="140">
        <v>3</v>
      </c>
      <c r="F8" s="140">
        <v>3</v>
      </c>
      <c r="G8" s="140">
        <v>6</v>
      </c>
      <c r="H8" s="141">
        <v>16</v>
      </c>
      <c r="I8" s="124">
        <f t="shared" si="0"/>
        <v>0.26666666666666666</v>
      </c>
      <c r="K8" s="88"/>
      <c r="L8" s="88"/>
    </row>
    <row r="9" spans="1:12" customFormat="1" ht="15" thickBot="1" x14ac:dyDescent="0.35">
      <c r="A9" s="9">
        <v>5</v>
      </c>
      <c r="B9" s="140" t="s">
        <v>417</v>
      </c>
      <c r="C9" s="140" t="s">
        <v>26</v>
      </c>
      <c r="D9" s="140">
        <v>3</v>
      </c>
      <c r="E9" s="140">
        <v>8</v>
      </c>
      <c r="F9" s="140">
        <v>12</v>
      </c>
      <c r="G9" s="140">
        <v>3</v>
      </c>
      <c r="H9" s="141">
        <v>26</v>
      </c>
      <c r="I9" s="124">
        <f t="shared" si="0"/>
        <v>0.33333333333333331</v>
      </c>
      <c r="J9" t="s">
        <v>433</v>
      </c>
      <c r="K9" s="88"/>
      <c r="L9" s="88"/>
    </row>
    <row r="10" spans="1:12" customFormat="1" ht="15" thickBot="1" x14ac:dyDescent="0.35">
      <c r="A10" s="9">
        <v>6</v>
      </c>
      <c r="B10" s="140" t="s">
        <v>418</v>
      </c>
      <c r="C10" s="140" t="s">
        <v>419</v>
      </c>
      <c r="D10" s="140">
        <v>7</v>
      </c>
      <c r="E10" s="140">
        <v>5</v>
      </c>
      <c r="F10" s="140">
        <v>5</v>
      </c>
      <c r="G10" s="140">
        <v>11</v>
      </c>
      <c r="H10" s="141">
        <v>28</v>
      </c>
      <c r="I10" s="124">
        <f t="shared" si="0"/>
        <v>0.4</v>
      </c>
      <c r="K10" s="88"/>
      <c r="L10" s="88"/>
    </row>
    <row r="11" spans="1:12" ht="15" thickBot="1" x14ac:dyDescent="0.35">
      <c r="A11" s="65">
        <v>7</v>
      </c>
      <c r="B11" s="140" t="s">
        <v>420</v>
      </c>
      <c r="C11" s="140" t="s">
        <v>421</v>
      </c>
      <c r="D11" s="140">
        <v>10</v>
      </c>
      <c r="E11" s="140">
        <v>6</v>
      </c>
      <c r="F11" s="140">
        <v>6</v>
      </c>
      <c r="G11" s="140">
        <v>10</v>
      </c>
      <c r="H11" s="141">
        <v>32</v>
      </c>
      <c r="I11" s="124">
        <f t="shared" si="0"/>
        <v>0.46666666666666667</v>
      </c>
    </row>
    <row r="12" spans="1:12" ht="15" thickBot="1" x14ac:dyDescent="0.35">
      <c r="A12" s="1">
        <v>8</v>
      </c>
      <c r="B12" s="140" t="s">
        <v>27</v>
      </c>
      <c r="C12" s="140" t="s">
        <v>422</v>
      </c>
      <c r="D12" s="140">
        <v>9</v>
      </c>
      <c r="E12" s="140">
        <v>10</v>
      </c>
      <c r="F12" s="140">
        <v>9</v>
      </c>
      <c r="G12" s="140">
        <v>7</v>
      </c>
      <c r="H12" s="141">
        <v>35</v>
      </c>
      <c r="I12" s="124">
        <f t="shared" si="0"/>
        <v>0.53333333333333333</v>
      </c>
    </row>
    <row r="13" spans="1:12" ht="15" thickBot="1" x14ac:dyDescent="0.35">
      <c r="A13" s="1">
        <v>9</v>
      </c>
      <c r="B13" s="140" t="s">
        <v>76</v>
      </c>
      <c r="C13" s="140" t="s">
        <v>401</v>
      </c>
      <c r="D13" s="140">
        <v>8</v>
      </c>
      <c r="E13" s="140">
        <v>11</v>
      </c>
      <c r="F13" s="140">
        <v>8</v>
      </c>
      <c r="G13" s="140">
        <v>9</v>
      </c>
      <c r="H13" s="141">
        <v>36</v>
      </c>
      <c r="I13" s="124">
        <f t="shared" si="0"/>
        <v>0.6</v>
      </c>
      <c r="J13" s="1" t="s">
        <v>433</v>
      </c>
    </row>
    <row r="14" spans="1:12" ht="15" thickBot="1" x14ac:dyDescent="0.35">
      <c r="A14" s="1">
        <v>10</v>
      </c>
      <c r="B14" s="140" t="s">
        <v>423</v>
      </c>
      <c r="C14" s="140" t="s">
        <v>424</v>
      </c>
      <c r="D14" s="140">
        <v>6</v>
      </c>
      <c r="E14" s="140">
        <v>9</v>
      </c>
      <c r="F14" s="140">
        <v>13</v>
      </c>
      <c r="G14" s="140">
        <v>13</v>
      </c>
      <c r="H14" s="141">
        <v>41</v>
      </c>
      <c r="I14" s="124">
        <f t="shared" si="0"/>
        <v>0.66666666666666663</v>
      </c>
    </row>
    <row r="15" spans="1:12" ht="15" thickBot="1" x14ac:dyDescent="0.35">
      <c r="A15" s="1">
        <v>11</v>
      </c>
      <c r="B15" s="140" t="s">
        <v>425</v>
      </c>
      <c r="C15" s="140" t="s">
        <v>426</v>
      </c>
      <c r="D15" s="140">
        <v>11</v>
      </c>
      <c r="E15" s="140">
        <v>12</v>
      </c>
      <c r="F15" s="140">
        <v>11</v>
      </c>
      <c r="G15" s="140">
        <v>8</v>
      </c>
      <c r="H15" s="141">
        <v>42</v>
      </c>
      <c r="I15" s="124">
        <f t="shared" si="0"/>
        <v>0.73333333333333328</v>
      </c>
    </row>
    <row r="16" spans="1:12" ht="15" thickBot="1" x14ac:dyDescent="0.35">
      <c r="A16" s="1">
        <v>12</v>
      </c>
      <c r="B16" s="140" t="s">
        <v>427</v>
      </c>
      <c r="C16" s="140" t="s">
        <v>428</v>
      </c>
      <c r="D16" s="140">
        <v>13</v>
      </c>
      <c r="E16" s="140">
        <v>7</v>
      </c>
      <c r="F16" s="140">
        <v>7</v>
      </c>
      <c r="G16" s="140">
        <v>16</v>
      </c>
      <c r="H16" s="141">
        <v>43</v>
      </c>
      <c r="I16" s="124">
        <f t="shared" si="0"/>
        <v>0.8</v>
      </c>
    </row>
    <row r="17" spans="1:10" ht="15" thickBot="1" x14ac:dyDescent="0.35">
      <c r="A17" s="1">
        <v>13</v>
      </c>
      <c r="B17" s="140" t="s">
        <v>423</v>
      </c>
      <c r="C17" s="140" t="s">
        <v>429</v>
      </c>
      <c r="D17" s="140">
        <v>12</v>
      </c>
      <c r="E17" s="140">
        <v>13</v>
      </c>
      <c r="F17" s="140">
        <v>10</v>
      </c>
      <c r="G17" s="140">
        <v>12</v>
      </c>
      <c r="H17" s="141">
        <v>47</v>
      </c>
      <c r="I17" s="124">
        <f t="shared" si="0"/>
        <v>0.8666666666666667</v>
      </c>
    </row>
    <row r="18" spans="1:10" ht="15" thickBot="1" x14ac:dyDescent="0.35">
      <c r="A18" s="1">
        <v>14</v>
      </c>
      <c r="B18" s="140" t="s">
        <v>384</v>
      </c>
      <c r="C18" s="140" t="s">
        <v>430</v>
      </c>
      <c r="D18" s="140">
        <v>16</v>
      </c>
      <c r="E18" s="140">
        <v>16</v>
      </c>
      <c r="F18" s="140">
        <v>16</v>
      </c>
      <c r="G18" s="140">
        <v>2</v>
      </c>
      <c r="H18" s="141">
        <v>50</v>
      </c>
      <c r="I18" s="124">
        <f t="shared" si="0"/>
        <v>0.93333333333333335</v>
      </c>
      <c r="J18" s="1" t="s">
        <v>433</v>
      </c>
    </row>
    <row r="19" spans="1:10" ht="15" thickBot="1" x14ac:dyDescent="0.35">
      <c r="A19" s="1">
        <v>15</v>
      </c>
      <c r="B19" s="140" t="s">
        <v>431</v>
      </c>
      <c r="C19" s="140" t="s">
        <v>432</v>
      </c>
      <c r="D19" s="140">
        <v>14</v>
      </c>
      <c r="E19" s="140">
        <v>14</v>
      </c>
      <c r="F19" s="140">
        <v>14</v>
      </c>
      <c r="G19" s="140">
        <v>16</v>
      </c>
      <c r="H19" s="141">
        <v>58</v>
      </c>
      <c r="I19" s="124">
        <f t="shared" si="0"/>
        <v>1</v>
      </c>
    </row>
    <row r="21" spans="1:10" x14ac:dyDescent="0.3">
      <c r="B21" s="1" t="s">
        <v>437</v>
      </c>
    </row>
  </sheetData>
  <sortState xmlns:xlrd2="http://schemas.microsoft.com/office/spreadsheetml/2017/richdata2" ref="B5:F13">
    <sortCondition ref="F5:F1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9949-C4B8-46CA-8D86-25808DA332E8}">
  <dimension ref="A1:H59"/>
  <sheetViews>
    <sheetView zoomScaleNormal="100" workbookViewId="0">
      <selection activeCell="H15" sqref="H15"/>
    </sheetView>
  </sheetViews>
  <sheetFormatPr defaultRowHeight="14.4" x14ac:dyDescent="0.3"/>
  <cols>
    <col min="1" max="1" width="5.77734375" customWidth="1"/>
    <col min="2" max="2" width="17.77734375" customWidth="1"/>
    <col min="5" max="5" width="16" customWidth="1"/>
  </cols>
  <sheetData>
    <row r="1" spans="1:8" x14ac:dyDescent="0.3">
      <c r="H1" s="124" t="s">
        <v>12</v>
      </c>
    </row>
    <row r="2" spans="1:8" x14ac:dyDescent="0.3">
      <c r="A2" s="146">
        <v>2</v>
      </c>
      <c r="B2" s="146" t="s">
        <v>412</v>
      </c>
      <c r="C2" s="146" t="s">
        <v>438</v>
      </c>
      <c r="D2" s="146"/>
      <c r="E2" s="146" t="s">
        <v>94</v>
      </c>
      <c r="F2" s="146" t="s">
        <v>276</v>
      </c>
      <c r="G2" s="146" t="s">
        <v>439</v>
      </c>
      <c r="H2" s="124">
        <f>SUM(A2/206)</f>
        <v>9.7087378640776691E-3</v>
      </c>
    </row>
    <row r="3" spans="1:8" x14ac:dyDescent="0.3">
      <c r="A3" s="145">
        <v>3</v>
      </c>
      <c r="B3" s="145" t="s">
        <v>442</v>
      </c>
      <c r="C3" s="145" t="s">
        <v>440</v>
      </c>
      <c r="D3" s="145"/>
      <c r="E3" s="145" t="s">
        <v>441</v>
      </c>
      <c r="F3" s="145" t="s">
        <v>443</v>
      </c>
      <c r="G3" s="145" t="s">
        <v>444</v>
      </c>
      <c r="H3" s="124">
        <f t="shared" ref="H3:H59" si="0">SUM(A3/206)</f>
        <v>1.4563106796116505E-2</v>
      </c>
    </row>
    <row r="4" spans="1:8" x14ac:dyDescent="0.3">
      <c r="A4" s="146">
        <v>6</v>
      </c>
      <c r="B4" s="146" t="s">
        <v>448</v>
      </c>
      <c r="C4" s="146" t="s">
        <v>446</v>
      </c>
      <c r="D4" s="146"/>
      <c r="E4" s="146" t="s">
        <v>447</v>
      </c>
      <c r="F4" s="146" t="s">
        <v>48</v>
      </c>
      <c r="G4" s="146" t="s">
        <v>449</v>
      </c>
      <c r="H4" s="124">
        <f t="shared" si="0"/>
        <v>2.9126213592233011E-2</v>
      </c>
    </row>
    <row r="5" spans="1:8" x14ac:dyDescent="0.3">
      <c r="A5" s="145">
        <v>17</v>
      </c>
      <c r="B5" s="145" t="s">
        <v>132</v>
      </c>
      <c r="C5" s="145" t="s">
        <v>452</v>
      </c>
      <c r="D5" s="145"/>
      <c r="E5" s="145" t="s">
        <v>298</v>
      </c>
      <c r="F5" s="145" t="s">
        <v>299</v>
      </c>
      <c r="G5" s="145" t="s">
        <v>453</v>
      </c>
      <c r="H5" s="124">
        <f t="shared" si="0"/>
        <v>8.2524271844660199E-2</v>
      </c>
    </row>
    <row r="6" spans="1:8" x14ac:dyDescent="0.3">
      <c r="A6" s="146">
        <v>18</v>
      </c>
      <c r="B6" s="146" t="s">
        <v>455</v>
      </c>
      <c r="C6" s="146" t="s">
        <v>454</v>
      </c>
      <c r="D6" s="146"/>
      <c r="E6" s="146" t="s">
        <v>194</v>
      </c>
      <c r="F6" s="146" t="s">
        <v>456</v>
      </c>
      <c r="G6" s="146" t="s">
        <v>457</v>
      </c>
      <c r="H6" s="124">
        <f t="shared" si="0"/>
        <v>8.7378640776699032E-2</v>
      </c>
    </row>
    <row r="7" spans="1:8" x14ac:dyDescent="0.3">
      <c r="A7" s="145">
        <v>19</v>
      </c>
      <c r="B7" s="145" t="s">
        <v>251</v>
      </c>
      <c r="C7" s="145" t="s">
        <v>458</v>
      </c>
      <c r="D7" s="145"/>
      <c r="E7" s="145" t="s">
        <v>459</v>
      </c>
      <c r="F7" s="145" t="s">
        <v>294</v>
      </c>
      <c r="G7" s="145" t="s">
        <v>449</v>
      </c>
      <c r="H7" s="124">
        <f t="shared" si="0"/>
        <v>9.2233009708737865E-2</v>
      </c>
    </row>
    <row r="8" spans="1:8" x14ac:dyDescent="0.3">
      <c r="A8" s="145">
        <v>21</v>
      </c>
      <c r="B8" s="145" t="s">
        <v>461</v>
      </c>
      <c r="C8" s="145" t="s">
        <v>460</v>
      </c>
      <c r="D8" s="145"/>
      <c r="E8" s="145" t="s">
        <v>400</v>
      </c>
      <c r="F8" s="145" t="s">
        <v>307</v>
      </c>
      <c r="G8" s="145" t="s">
        <v>462</v>
      </c>
      <c r="H8" s="124">
        <f t="shared" si="0"/>
        <v>0.10194174757281553</v>
      </c>
    </row>
    <row r="9" spans="1:8" x14ac:dyDescent="0.3">
      <c r="A9" s="145">
        <v>23</v>
      </c>
      <c r="B9" s="145" t="s">
        <v>252</v>
      </c>
      <c r="C9" s="145" t="s">
        <v>463</v>
      </c>
      <c r="D9" s="145"/>
      <c r="E9" s="145" t="s">
        <v>255</v>
      </c>
      <c r="F9" s="145" t="s">
        <v>53</v>
      </c>
      <c r="G9" s="145" t="s">
        <v>449</v>
      </c>
      <c r="H9" s="124">
        <f t="shared" si="0"/>
        <v>0.11165048543689321</v>
      </c>
    </row>
    <row r="10" spans="1:8" x14ac:dyDescent="0.3">
      <c r="A10" s="146">
        <v>24</v>
      </c>
      <c r="B10" s="146" t="s">
        <v>465</v>
      </c>
      <c r="C10" s="146" t="s">
        <v>464</v>
      </c>
      <c r="D10" s="146"/>
      <c r="E10" s="146" t="s">
        <v>137</v>
      </c>
      <c r="F10" s="146" t="s">
        <v>48</v>
      </c>
      <c r="G10" s="146" t="s">
        <v>466</v>
      </c>
      <c r="H10" s="124">
        <f t="shared" si="0"/>
        <v>0.11650485436893204</v>
      </c>
    </row>
    <row r="11" spans="1:8" x14ac:dyDescent="0.3">
      <c r="A11" s="145">
        <v>29</v>
      </c>
      <c r="B11" s="145" t="s">
        <v>465</v>
      </c>
      <c r="C11" s="145" t="s">
        <v>468</v>
      </c>
      <c r="D11" s="145"/>
      <c r="E11" s="145" t="s">
        <v>190</v>
      </c>
      <c r="F11" s="145" t="s">
        <v>53</v>
      </c>
      <c r="G11" s="145" t="s">
        <v>469</v>
      </c>
      <c r="H11" s="124">
        <f t="shared" si="0"/>
        <v>0.14077669902912621</v>
      </c>
    </row>
    <row r="12" spans="1:8" x14ac:dyDescent="0.3">
      <c r="A12" s="145">
        <v>31</v>
      </c>
      <c r="B12" s="145" t="s">
        <v>360</v>
      </c>
      <c r="C12" s="145" t="s">
        <v>470</v>
      </c>
      <c r="D12" s="145"/>
      <c r="E12" s="145" t="s">
        <v>145</v>
      </c>
      <c r="F12" s="145" t="s">
        <v>53</v>
      </c>
      <c r="G12" s="145" t="s">
        <v>471</v>
      </c>
      <c r="H12" s="124">
        <f t="shared" si="0"/>
        <v>0.15048543689320387</v>
      </c>
    </row>
    <row r="13" spans="1:8" x14ac:dyDescent="0.3">
      <c r="A13" s="146">
        <v>32</v>
      </c>
      <c r="B13" s="146" t="s">
        <v>58</v>
      </c>
      <c r="C13" s="146" t="s">
        <v>472</v>
      </c>
      <c r="D13" s="146"/>
      <c r="E13" s="146" t="s">
        <v>325</v>
      </c>
      <c r="F13" s="146" t="s">
        <v>300</v>
      </c>
      <c r="G13" s="146" t="s">
        <v>473</v>
      </c>
      <c r="H13" s="124">
        <f t="shared" si="0"/>
        <v>0.1553398058252427</v>
      </c>
    </row>
    <row r="14" spans="1:8" x14ac:dyDescent="0.3">
      <c r="A14" s="146">
        <v>40</v>
      </c>
      <c r="B14" s="146" t="s">
        <v>27</v>
      </c>
      <c r="C14" s="146" t="s">
        <v>474</v>
      </c>
      <c r="D14" s="146"/>
      <c r="E14" s="146" t="s">
        <v>475</v>
      </c>
      <c r="F14" s="146" t="s">
        <v>49</v>
      </c>
      <c r="G14" s="146" t="s">
        <v>476</v>
      </c>
      <c r="H14" s="124">
        <f t="shared" si="0"/>
        <v>0.1941747572815534</v>
      </c>
    </row>
    <row r="15" spans="1:8" x14ac:dyDescent="0.3">
      <c r="A15" s="146">
        <v>42</v>
      </c>
      <c r="B15" s="146" t="s">
        <v>27</v>
      </c>
      <c r="C15" s="146" t="s">
        <v>477</v>
      </c>
      <c r="D15" s="146"/>
      <c r="E15" s="146" t="s">
        <v>478</v>
      </c>
      <c r="F15" s="146" t="s">
        <v>23</v>
      </c>
      <c r="G15" s="146" t="s">
        <v>479</v>
      </c>
      <c r="H15" s="124">
        <f t="shared" si="0"/>
        <v>0.20388349514563106</v>
      </c>
    </row>
    <row r="16" spans="1:8" x14ac:dyDescent="0.3">
      <c r="A16" s="145">
        <v>47</v>
      </c>
      <c r="B16" s="145" t="s">
        <v>322</v>
      </c>
      <c r="C16" s="145" t="s">
        <v>467</v>
      </c>
      <c r="D16" s="145"/>
      <c r="E16" s="145" t="s">
        <v>324</v>
      </c>
      <c r="F16" s="145" t="s">
        <v>160</v>
      </c>
      <c r="G16" s="145" t="s">
        <v>480</v>
      </c>
      <c r="H16" s="124">
        <f t="shared" si="0"/>
        <v>0.22815533980582525</v>
      </c>
    </row>
    <row r="17" spans="1:8" x14ac:dyDescent="0.3">
      <c r="A17" s="145">
        <v>48</v>
      </c>
      <c r="B17" s="145" t="s">
        <v>483</v>
      </c>
      <c r="C17" s="145" t="s">
        <v>481</v>
      </c>
      <c r="D17" s="145"/>
      <c r="E17" s="145" t="s">
        <v>482</v>
      </c>
      <c r="F17" s="145" t="s">
        <v>484</v>
      </c>
      <c r="G17" s="145" t="s">
        <v>485</v>
      </c>
      <c r="H17" s="124">
        <f t="shared" si="0"/>
        <v>0.23300970873786409</v>
      </c>
    </row>
    <row r="18" spans="1:8" x14ac:dyDescent="0.3">
      <c r="A18" s="146">
        <v>52</v>
      </c>
      <c r="B18" s="146" t="s">
        <v>488</v>
      </c>
      <c r="C18" s="146" t="s">
        <v>486</v>
      </c>
      <c r="D18" s="146"/>
      <c r="E18" s="146" t="s">
        <v>487</v>
      </c>
      <c r="F18" s="146" t="s">
        <v>121</v>
      </c>
      <c r="G18" s="146" t="s">
        <v>489</v>
      </c>
      <c r="H18" s="124">
        <f t="shared" si="0"/>
        <v>0.25242718446601942</v>
      </c>
    </row>
    <row r="19" spans="1:8" x14ac:dyDescent="0.3">
      <c r="A19" s="145">
        <v>53</v>
      </c>
      <c r="B19" s="145" t="s">
        <v>59</v>
      </c>
      <c r="C19" s="145" t="s">
        <v>490</v>
      </c>
      <c r="D19" s="145"/>
      <c r="E19" s="145" t="s">
        <v>272</v>
      </c>
      <c r="F19" s="145" t="s">
        <v>23</v>
      </c>
      <c r="G19" s="145" t="s">
        <v>491</v>
      </c>
      <c r="H19" s="124">
        <f t="shared" si="0"/>
        <v>0.25728155339805825</v>
      </c>
    </row>
    <row r="20" spans="1:8" x14ac:dyDescent="0.3">
      <c r="A20" s="145">
        <v>54</v>
      </c>
      <c r="B20" s="145" t="s">
        <v>493</v>
      </c>
      <c r="C20" s="145" t="s">
        <v>492</v>
      </c>
      <c r="D20" s="145"/>
      <c r="E20" s="145" t="s">
        <v>267</v>
      </c>
      <c r="F20" s="145" t="s">
        <v>160</v>
      </c>
      <c r="G20" s="145" t="s">
        <v>494</v>
      </c>
      <c r="H20" s="124">
        <f t="shared" si="0"/>
        <v>0.26213592233009708</v>
      </c>
    </row>
    <row r="21" spans="1:8" x14ac:dyDescent="0.3">
      <c r="A21" s="146">
        <v>58</v>
      </c>
      <c r="B21" s="146" t="s">
        <v>496</v>
      </c>
      <c r="C21" s="146" t="s">
        <v>495</v>
      </c>
      <c r="D21" s="146"/>
      <c r="E21" s="146" t="s">
        <v>134</v>
      </c>
      <c r="F21" s="146" t="s">
        <v>296</v>
      </c>
      <c r="G21" s="146" t="s">
        <v>497</v>
      </c>
      <c r="H21" s="124">
        <f t="shared" si="0"/>
        <v>0.28155339805825241</v>
      </c>
    </row>
    <row r="22" spans="1:8" x14ac:dyDescent="0.3">
      <c r="A22" s="146">
        <v>60</v>
      </c>
      <c r="B22" s="146" t="s">
        <v>365</v>
      </c>
      <c r="C22" s="146" t="s">
        <v>499</v>
      </c>
      <c r="D22" s="146"/>
      <c r="E22" s="146" t="s">
        <v>500</v>
      </c>
      <c r="F22" s="146" t="s">
        <v>53</v>
      </c>
      <c r="G22" s="146" t="s">
        <v>501</v>
      </c>
      <c r="H22" s="124">
        <f t="shared" si="0"/>
        <v>0.29126213592233008</v>
      </c>
    </row>
    <row r="23" spans="1:8" x14ac:dyDescent="0.3">
      <c r="A23" s="145">
        <v>61</v>
      </c>
      <c r="B23" s="145" t="s">
        <v>44</v>
      </c>
      <c r="C23" s="145" t="s">
        <v>502</v>
      </c>
      <c r="D23" s="145"/>
      <c r="E23" s="145" t="s">
        <v>335</v>
      </c>
      <c r="F23" s="145" t="s">
        <v>53</v>
      </c>
      <c r="G23" s="145" t="s">
        <v>503</v>
      </c>
      <c r="H23" s="124">
        <f t="shared" si="0"/>
        <v>0.29611650485436891</v>
      </c>
    </row>
    <row r="24" spans="1:8" x14ac:dyDescent="0.3">
      <c r="A24" s="145">
        <v>65</v>
      </c>
      <c r="B24" s="145" t="s">
        <v>413</v>
      </c>
      <c r="C24" s="145" t="s">
        <v>504</v>
      </c>
      <c r="D24" s="145"/>
      <c r="E24" s="145" t="s">
        <v>414</v>
      </c>
      <c r="F24" s="145" t="s">
        <v>23</v>
      </c>
      <c r="G24" s="145" t="s">
        <v>505</v>
      </c>
      <c r="H24" s="124">
        <f t="shared" si="0"/>
        <v>0.3155339805825243</v>
      </c>
    </row>
    <row r="25" spans="1:8" x14ac:dyDescent="0.3">
      <c r="A25" s="146">
        <v>66</v>
      </c>
      <c r="B25" s="146" t="s">
        <v>308</v>
      </c>
      <c r="C25" s="146" t="s">
        <v>506</v>
      </c>
      <c r="D25" s="146"/>
      <c r="E25" s="146" t="s">
        <v>309</v>
      </c>
      <c r="F25" s="146" t="s">
        <v>53</v>
      </c>
      <c r="G25" s="146" t="s">
        <v>507</v>
      </c>
      <c r="H25" s="124">
        <f t="shared" si="0"/>
        <v>0.32038834951456313</v>
      </c>
    </row>
    <row r="26" spans="1:8" x14ac:dyDescent="0.3">
      <c r="A26" s="145">
        <v>69</v>
      </c>
      <c r="B26" s="145" t="s">
        <v>251</v>
      </c>
      <c r="C26" s="145" t="s">
        <v>509</v>
      </c>
      <c r="D26" s="145"/>
      <c r="E26" s="145" t="s">
        <v>510</v>
      </c>
      <c r="F26" s="145" t="s">
        <v>451</v>
      </c>
      <c r="G26" s="145" t="s">
        <v>449</v>
      </c>
      <c r="H26" s="124">
        <f t="shared" si="0"/>
        <v>0.33495145631067963</v>
      </c>
    </row>
    <row r="27" spans="1:8" x14ac:dyDescent="0.3">
      <c r="A27" s="146">
        <v>74</v>
      </c>
      <c r="B27" s="146" t="s">
        <v>311</v>
      </c>
      <c r="C27" s="146" t="s">
        <v>511</v>
      </c>
      <c r="D27" s="146"/>
      <c r="E27" s="146" t="s">
        <v>512</v>
      </c>
      <c r="F27" s="146" t="s">
        <v>121</v>
      </c>
      <c r="G27" s="146" t="s">
        <v>513</v>
      </c>
      <c r="H27" s="124">
        <f t="shared" si="0"/>
        <v>0.35922330097087379</v>
      </c>
    </row>
    <row r="28" spans="1:8" x14ac:dyDescent="0.3">
      <c r="A28" s="145">
        <v>79</v>
      </c>
      <c r="B28" s="145" t="s">
        <v>517</v>
      </c>
      <c r="C28" s="145" t="s">
        <v>515</v>
      </c>
      <c r="D28" s="145"/>
      <c r="E28" s="145" t="s">
        <v>516</v>
      </c>
      <c r="F28" s="145" t="s">
        <v>307</v>
      </c>
      <c r="G28" s="145" t="s">
        <v>518</v>
      </c>
      <c r="H28" s="124">
        <f t="shared" si="0"/>
        <v>0.38349514563106796</v>
      </c>
    </row>
    <row r="29" spans="1:8" x14ac:dyDescent="0.3">
      <c r="A29" s="146">
        <v>84</v>
      </c>
      <c r="B29" s="146" t="s">
        <v>326</v>
      </c>
      <c r="C29" s="146" t="s">
        <v>520</v>
      </c>
      <c r="D29" s="146"/>
      <c r="E29" s="146" t="s">
        <v>327</v>
      </c>
      <c r="F29" s="146" t="s">
        <v>53</v>
      </c>
      <c r="G29" s="146" t="s">
        <v>521</v>
      </c>
      <c r="H29" s="124">
        <f t="shared" si="0"/>
        <v>0.40776699029126212</v>
      </c>
    </row>
    <row r="30" spans="1:8" x14ac:dyDescent="0.3">
      <c r="A30" s="146">
        <v>86</v>
      </c>
      <c r="B30" s="146" t="s">
        <v>290</v>
      </c>
      <c r="C30" s="146" t="s">
        <v>514</v>
      </c>
      <c r="D30" s="146"/>
      <c r="E30" s="146" t="s">
        <v>292</v>
      </c>
      <c r="F30" s="146" t="s">
        <v>294</v>
      </c>
      <c r="G30" s="146" t="s">
        <v>522</v>
      </c>
      <c r="H30" s="124">
        <f t="shared" si="0"/>
        <v>0.41747572815533979</v>
      </c>
    </row>
    <row r="31" spans="1:8" x14ac:dyDescent="0.3">
      <c r="A31" s="145">
        <v>87</v>
      </c>
      <c r="B31" s="145" t="s">
        <v>524</v>
      </c>
      <c r="C31" s="145" t="s">
        <v>523</v>
      </c>
      <c r="D31" s="145"/>
      <c r="E31" s="145" t="s">
        <v>284</v>
      </c>
      <c r="F31" s="145" t="s">
        <v>498</v>
      </c>
      <c r="G31" s="145" t="s">
        <v>494</v>
      </c>
      <c r="H31" s="124">
        <f t="shared" si="0"/>
        <v>0.42233009708737862</v>
      </c>
    </row>
    <row r="32" spans="1:8" x14ac:dyDescent="0.3">
      <c r="A32" s="146">
        <v>90</v>
      </c>
      <c r="B32" s="146" t="s">
        <v>527</v>
      </c>
      <c r="C32" s="146" t="s">
        <v>526</v>
      </c>
      <c r="D32" s="146"/>
      <c r="E32" s="146" t="s">
        <v>154</v>
      </c>
      <c r="F32" s="146" t="s">
        <v>53</v>
      </c>
      <c r="G32" s="146" t="s">
        <v>528</v>
      </c>
      <c r="H32" s="124">
        <f t="shared" si="0"/>
        <v>0.43689320388349512</v>
      </c>
    </row>
    <row r="33" spans="1:8" x14ac:dyDescent="0.3">
      <c r="A33" s="145">
        <v>93</v>
      </c>
      <c r="B33" s="145" t="s">
        <v>92</v>
      </c>
      <c r="C33" s="145" t="s">
        <v>529</v>
      </c>
      <c r="D33" s="145"/>
      <c r="E33" s="145" t="s">
        <v>530</v>
      </c>
      <c r="F33" s="145"/>
      <c r="G33" s="145" t="s">
        <v>531</v>
      </c>
      <c r="H33" s="124">
        <f t="shared" si="0"/>
        <v>0.45145631067961167</v>
      </c>
    </row>
    <row r="34" spans="1:8" x14ac:dyDescent="0.3">
      <c r="A34" s="146">
        <v>94</v>
      </c>
      <c r="B34" s="146" t="s">
        <v>384</v>
      </c>
      <c r="C34" s="146" t="s">
        <v>532</v>
      </c>
      <c r="D34" s="146"/>
      <c r="E34" s="146" t="s">
        <v>533</v>
      </c>
      <c r="F34" s="146" t="s">
        <v>498</v>
      </c>
      <c r="G34" s="146" t="s">
        <v>534</v>
      </c>
      <c r="H34" s="124">
        <f t="shared" si="0"/>
        <v>0.4563106796116505</v>
      </c>
    </row>
    <row r="35" spans="1:8" x14ac:dyDescent="0.3">
      <c r="A35" s="146">
        <v>102</v>
      </c>
      <c r="B35" s="146" t="s">
        <v>538</v>
      </c>
      <c r="C35" s="146" t="s">
        <v>536</v>
      </c>
      <c r="D35" s="146"/>
      <c r="E35" s="146" t="s">
        <v>537</v>
      </c>
      <c r="F35" s="146" t="s">
        <v>53</v>
      </c>
      <c r="G35" s="146" t="s">
        <v>539</v>
      </c>
      <c r="H35" s="124">
        <f t="shared" si="0"/>
        <v>0.49514563106796117</v>
      </c>
    </row>
    <row r="36" spans="1:8" x14ac:dyDescent="0.3">
      <c r="A36" s="145">
        <v>109</v>
      </c>
      <c r="B36" s="145" t="s">
        <v>541</v>
      </c>
      <c r="C36" s="145" t="s">
        <v>445</v>
      </c>
      <c r="D36" s="145"/>
      <c r="E36" s="145" t="s">
        <v>540</v>
      </c>
      <c r="F36" s="145" t="s">
        <v>542</v>
      </c>
      <c r="G36" s="145" t="s">
        <v>543</v>
      </c>
      <c r="H36" s="124">
        <f t="shared" si="0"/>
        <v>0.529126213592233</v>
      </c>
    </row>
    <row r="37" spans="1:8" x14ac:dyDescent="0.3">
      <c r="A37" s="145">
        <v>111</v>
      </c>
      <c r="B37" s="145" t="s">
        <v>44</v>
      </c>
      <c r="C37" s="145" t="s">
        <v>544</v>
      </c>
      <c r="D37" s="145"/>
      <c r="E37" s="145" t="s">
        <v>279</v>
      </c>
      <c r="F37" s="145" t="s">
        <v>307</v>
      </c>
      <c r="G37" s="145" t="s">
        <v>545</v>
      </c>
      <c r="H37" s="124">
        <f t="shared" si="0"/>
        <v>0.53883495145631066</v>
      </c>
    </row>
    <row r="38" spans="1:8" x14ac:dyDescent="0.3">
      <c r="A38" s="145">
        <v>113</v>
      </c>
      <c r="B38" s="145" t="s">
        <v>374</v>
      </c>
      <c r="C38" s="145" t="s">
        <v>450</v>
      </c>
      <c r="D38" s="145"/>
      <c r="E38" s="145" t="s">
        <v>401</v>
      </c>
      <c r="F38" s="145" t="s">
        <v>456</v>
      </c>
      <c r="G38" s="145" t="s">
        <v>546</v>
      </c>
      <c r="H38" s="124">
        <f t="shared" si="0"/>
        <v>0.54854368932038833</v>
      </c>
    </row>
    <row r="39" spans="1:8" x14ac:dyDescent="0.3">
      <c r="A39" s="145">
        <v>115</v>
      </c>
      <c r="B39" s="145" t="s">
        <v>548</v>
      </c>
      <c r="C39" s="145" t="s">
        <v>547</v>
      </c>
      <c r="D39" s="145"/>
      <c r="E39" s="145" t="s">
        <v>285</v>
      </c>
      <c r="F39" s="145" t="s">
        <v>53</v>
      </c>
      <c r="G39" s="145" t="s">
        <v>549</v>
      </c>
      <c r="H39" s="124">
        <f t="shared" si="0"/>
        <v>0.55825242718446599</v>
      </c>
    </row>
    <row r="40" spans="1:8" x14ac:dyDescent="0.3">
      <c r="A40" s="145">
        <v>119</v>
      </c>
      <c r="B40" s="145" t="s">
        <v>41</v>
      </c>
      <c r="C40" s="145" t="s">
        <v>550</v>
      </c>
      <c r="D40" s="145"/>
      <c r="E40" s="145" t="s">
        <v>551</v>
      </c>
      <c r="F40" s="145"/>
      <c r="G40" s="145" t="s">
        <v>552</v>
      </c>
      <c r="H40" s="124">
        <f t="shared" si="0"/>
        <v>0.57766990291262132</v>
      </c>
    </row>
    <row r="41" spans="1:8" x14ac:dyDescent="0.3">
      <c r="A41" s="146">
        <v>120</v>
      </c>
      <c r="B41" s="146" t="s">
        <v>377</v>
      </c>
      <c r="C41" s="146" t="s">
        <v>553</v>
      </c>
      <c r="D41" s="146"/>
      <c r="E41" s="146" t="s">
        <v>402</v>
      </c>
      <c r="F41" s="146" t="s">
        <v>519</v>
      </c>
      <c r="G41" s="146" t="s">
        <v>554</v>
      </c>
      <c r="H41" s="124">
        <f t="shared" si="0"/>
        <v>0.58252427184466016</v>
      </c>
    </row>
    <row r="42" spans="1:8" x14ac:dyDescent="0.3">
      <c r="A42" s="145">
        <v>121</v>
      </c>
      <c r="B42" s="145" t="s">
        <v>374</v>
      </c>
      <c r="C42" s="145" t="s">
        <v>555</v>
      </c>
      <c r="D42" s="145"/>
      <c r="E42" s="145" t="s">
        <v>556</v>
      </c>
      <c r="F42" s="145" t="s">
        <v>557</v>
      </c>
      <c r="G42" s="145" t="s">
        <v>558</v>
      </c>
      <c r="H42" s="124">
        <f t="shared" si="0"/>
        <v>0.58737864077669899</v>
      </c>
    </row>
    <row r="43" spans="1:8" x14ac:dyDescent="0.3">
      <c r="A43" s="146">
        <v>124</v>
      </c>
      <c r="B43" s="146" t="s">
        <v>561</v>
      </c>
      <c r="C43" s="146" t="s">
        <v>559</v>
      </c>
      <c r="D43" s="146"/>
      <c r="E43" s="146" t="s">
        <v>560</v>
      </c>
      <c r="F43" s="146"/>
      <c r="G43" s="146" t="s">
        <v>562</v>
      </c>
      <c r="H43" s="124">
        <f t="shared" si="0"/>
        <v>0.60194174757281549</v>
      </c>
    </row>
    <row r="44" spans="1:8" x14ac:dyDescent="0.3">
      <c r="A44" s="145">
        <v>125</v>
      </c>
      <c r="B44" s="145" t="s">
        <v>425</v>
      </c>
      <c r="C44" s="145" t="s">
        <v>563</v>
      </c>
      <c r="D44" s="145"/>
      <c r="E44" s="145" t="s">
        <v>564</v>
      </c>
      <c r="F44" s="145" t="s">
        <v>456</v>
      </c>
      <c r="G44" s="145" t="s">
        <v>565</v>
      </c>
      <c r="H44" s="124">
        <f t="shared" si="0"/>
        <v>0.60679611650485432</v>
      </c>
    </row>
    <row r="45" spans="1:8" x14ac:dyDescent="0.3">
      <c r="A45" s="145">
        <v>129</v>
      </c>
      <c r="B45" s="145" t="s">
        <v>567</v>
      </c>
      <c r="C45" s="145" t="s">
        <v>525</v>
      </c>
      <c r="D45" s="145"/>
      <c r="E45" s="145" t="s">
        <v>566</v>
      </c>
      <c r="F45" s="145" t="s">
        <v>568</v>
      </c>
      <c r="G45" s="145" t="s">
        <v>569</v>
      </c>
      <c r="H45" s="124">
        <f t="shared" si="0"/>
        <v>0.62621359223300976</v>
      </c>
    </row>
    <row r="46" spans="1:8" x14ac:dyDescent="0.3">
      <c r="A46" s="145">
        <v>131</v>
      </c>
      <c r="B46" s="145" t="s">
        <v>571</v>
      </c>
      <c r="C46" s="145" t="s">
        <v>440</v>
      </c>
      <c r="D46" s="145"/>
      <c r="E46" s="145" t="s">
        <v>570</v>
      </c>
      <c r="F46" s="145" t="s">
        <v>266</v>
      </c>
      <c r="G46" s="145" t="s">
        <v>572</v>
      </c>
      <c r="H46" s="124">
        <f t="shared" si="0"/>
        <v>0.63592233009708743</v>
      </c>
    </row>
    <row r="47" spans="1:8" x14ac:dyDescent="0.3">
      <c r="A47" s="146">
        <v>132</v>
      </c>
      <c r="B47" s="146" t="s">
        <v>384</v>
      </c>
      <c r="C47" s="146" t="s">
        <v>535</v>
      </c>
      <c r="D47" s="146"/>
      <c r="E47" s="146" t="s">
        <v>573</v>
      </c>
      <c r="F47" s="146" t="s">
        <v>307</v>
      </c>
      <c r="G47" s="146" t="s">
        <v>574</v>
      </c>
      <c r="H47" s="124">
        <f t="shared" si="0"/>
        <v>0.64077669902912626</v>
      </c>
    </row>
    <row r="48" spans="1:8" x14ac:dyDescent="0.3">
      <c r="A48" s="146">
        <v>136</v>
      </c>
      <c r="B48" s="146" t="s">
        <v>577</v>
      </c>
      <c r="C48" s="146" t="s">
        <v>575</v>
      </c>
      <c r="D48" s="146"/>
      <c r="E48" s="146" t="s">
        <v>576</v>
      </c>
      <c r="F48" s="146" t="s">
        <v>310</v>
      </c>
      <c r="G48" s="146" t="s">
        <v>578</v>
      </c>
      <c r="H48" s="124">
        <f t="shared" si="0"/>
        <v>0.66019417475728159</v>
      </c>
    </row>
    <row r="49" spans="1:8" x14ac:dyDescent="0.3">
      <c r="A49" s="145">
        <v>139</v>
      </c>
      <c r="B49" s="145" t="s">
        <v>581</v>
      </c>
      <c r="C49" s="145" t="s">
        <v>579</v>
      </c>
      <c r="D49" s="145"/>
      <c r="E49" s="145" t="s">
        <v>580</v>
      </c>
      <c r="F49" s="145" t="s">
        <v>582</v>
      </c>
      <c r="G49" s="145" t="s">
        <v>583</v>
      </c>
      <c r="H49" s="124">
        <f t="shared" si="0"/>
        <v>0.67475728155339809</v>
      </c>
    </row>
    <row r="50" spans="1:8" x14ac:dyDescent="0.3">
      <c r="A50" s="146">
        <v>146</v>
      </c>
      <c r="B50" s="146" t="s">
        <v>384</v>
      </c>
      <c r="C50" s="146" t="s">
        <v>584</v>
      </c>
      <c r="D50" s="146"/>
      <c r="E50" s="146" t="s">
        <v>585</v>
      </c>
      <c r="F50" s="146" t="s">
        <v>117</v>
      </c>
      <c r="G50" s="146" t="s">
        <v>586</v>
      </c>
      <c r="H50" s="124">
        <f t="shared" si="0"/>
        <v>0.70873786407766992</v>
      </c>
    </row>
    <row r="51" spans="1:8" x14ac:dyDescent="0.3">
      <c r="A51" s="146">
        <v>156</v>
      </c>
      <c r="B51" s="146" t="s">
        <v>41</v>
      </c>
      <c r="C51" s="146" t="s">
        <v>587</v>
      </c>
      <c r="D51" s="146"/>
      <c r="E51" s="146" t="s">
        <v>588</v>
      </c>
      <c r="F51" s="146" t="s">
        <v>24</v>
      </c>
      <c r="G51" s="146" t="s">
        <v>589</v>
      </c>
      <c r="H51" s="124">
        <f t="shared" si="0"/>
        <v>0.75728155339805825</v>
      </c>
    </row>
    <row r="52" spans="1:8" x14ac:dyDescent="0.3">
      <c r="A52" s="145">
        <v>161</v>
      </c>
      <c r="B52" s="145" t="s">
        <v>592</v>
      </c>
      <c r="C52" s="145" t="s">
        <v>590</v>
      </c>
      <c r="D52" s="145"/>
      <c r="E52" s="145" t="s">
        <v>591</v>
      </c>
      <c r="F52" s="145" t="s">
        <v>307</v>
      </c>
      <c r="G52" s="145" t="s">
        <v>593</v>
      </c>
      <c r="H52" s="124">
        <f t="shared" si="0"/>
        <v>0.78155339805825241</v>
      </c>
    </row>
    <row r="53" spans="1:8" x14ac:dyDescent="0.3">
      <c r="A53" s="146">
        <v>168</v>
      </c>
      <c r="B53" s="146" t="s">
        <v>312</v>
      </c>
      <c r="C53" s="146" t="s">
        <v>594</v>
      </c>
      <c r="D53" s="146"/>
      <c r="E53" s="146" t="s">
        <v>595</v>
      </c>
      <c r="F53" s="146" t="s">
        <v>53</v>
      </c>
      <c r="G53" s="146" t="s">
        <v>522</v>
      </c>
      <c r="H53" s="124">
        <f t="shared" si="0"/>
        <v>0.81553398058252424</v>
      </c>
    </row>
    <row r="54" spans="1:8" x14ac:dyDescent="0.3">
      <c r="A54" s="145">
        <v>171</v>
      </c>
      <c r="B54" s="145" t="s">
        <v>598</v>
      </c>
      <c r="C54" s="145" t="s">
        <v>596</v>
      </c>
      <c r="D54" s="145"/>
      <c r="E54" s="145" t="s">
        <v>597</v>
      </c>
      <c r="F54" s="145" t="s">
        <v>139</v>
      </c>
      <c r="G54" s="145" t="s">
        <v>599</v>
      </c>
      <c r="H54" s="124">
        <f t="shared" si="0"/>
        <v>0.83009708737864074</v>
      </c>
    </row>
    <row r="55" spans="1:8" x14ac:dyDescent="0.3">
      <c r="A55" s="145">
        <v>173</v>
      </c>
      <c r="B55" s="145" t="s">
        <v>602</v>
      </c>
      <c r="C55" s="145" t="s">
        <v>600</v>
      </c>
      <c r="D55" s="145"/>
      <c r="E55" s="145" t="s">
        <v>601</v>
      </c>
      <c r="F55" s="145" t="s">
        <v>117</v>
      </c>
      <c r="G55" s="145" t="s">
        <v>603</v>
      </c>
      <c r="H55" s="124">
        <f t="shared" si="0"/>
        <v>0.83980582524271841</v>
      </c>
    </row>
    <row r="56" spans="1:8" x14ac:dyDescent="0.3">
      <c r="A56" s="146">
        <v>176</v>
      </c>
      <c r="B56" s="146" t="s">
        <v>606</v>
      </c>
      <c r="C56" s="146" t="s">
        <v>604</v>
      </c>
      <c r="D56" s="146"/>
      <c r="E56" s="146" t="s">
        <v>605</v>
      </c>
      <c r="F56" s="146" t="s">
        <v>53</v>
      </c>
      <c r="G56" s="146" t="s">
        <v>607</v>
      </c>
      <c r="H56" s="124">
        <f t="shared" si="0"/>
        <v>0.85436893203883491</v>
      </c>
    </row>
    <row r="57" spans="1:8" x14ac:dyDescent="0.3">
      <c r="A57" s="145">
        <v>177</v>
      </c>
      <c r="B57" s="145" t="s">
        <v>381</v>
      </c>
      <c r="C57" s="145" t="s">
        <v>508</v>
      </c>
      <c r="D57" s="145"/>
      <c r="E57" s="145" t="s">
        <v>403</v>
      </c>
      <c r="F57" s="145" t="s">
        <v>53</v>
      </c>
      <c r="G57" s="145" t="s">
        <v>608</v>
      </c>
      <c r="H57" s="124">
        <f t="shared" si="0"/>
        <v>0.85922330097087374</v>
      </c>
    </row>
    <row r="58" spans="1:8" x14ac:dyDescent="0.3">
      <c r="A58" s="146">
        <v>207</v>
      </c>
      <c r="B58" s="146" t="s">
        <v>251</v>
      </c>
      <c r="C58" s="146" t="s">
        <v>609</v>
      </c>
      <c r="D58" s="146"/>
      <c r="E58" s="146" t="s">
        <v>610</v>
      </c>
      <c r="F58" s="146" t="s">
        <v>557</v>
      </c>
      <c r="G58" s="146" t="s">
        <v>449</v>
      </c>
      <c r="H58" s="124">
        <f t="shared" si="0"/>
        <v>1.0048543689320388</v>
      </c>
    </row>
    <row r="59" spans="1:8" x14ac:dyDescent="0.3">
      <c r="A59" s="146">
        <v>207</v>
      </c>
      <c r="B59" s="146" t="s">
        <v>613</v>
      </c>
      <c r="C59" s="146" t="s">
        <v>611</v>
      </c>
      <c r="D59" s="146"/>
      <c r="E59" s="146" t="s">
        <v>612</v>
      </c>
      <c r="F59" s="146" t="s">
        <v>451</v>
      </c>
      <c r="G59" s="146" t="s">
        <v>614</v>
      </c>
      <c r="H59" s="124">
        <f t="shared" si="0"/>
        <v>1.0048543689320388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"/>
  <sheetViews>
    <sheetView workbookViewId="0">
      <selection activeCell="A3" sqref="A3"/>
    </sheetView>
  </sheetViews>
  <sheetFormatPr defaultColWidth="9.109375" defaultRowHeight="14.4" x14ac:dyDescent="0.3"/>
  <cols>
    <col min="1" max="1" width="4.6640625" style="1" customWidth="1"/>
    <col min="2" max="2" width="25.6640625" style="1" customWidth="1"/>
    <col min="3" max="3" width="8.6640625" style="1" customWidth="1"/>
    <col min="4" max="6" width="25.6640625" style="1" customWidth="1"/>
    <col min="7" max="7" width="10.6640625" style="1" customWidth="1"/>
    <col min="8" max="10" width="5.44140625" style="1" customWidth="1"/>
    <col min="11" max="11" width="9.6640625" style="1" customWidth="1"/>
    <col min="12" max="16384" width="9.109375" style="1"/>
  </cols>
  <sheetData>
    <row r="1" spans="1:11" x14ac:dyDescent="0.3">
      <c r="A1" s="16" t="s">
        <v>321</v>
      </c>
    </row>
    <row r="2" spans="1:11" x14ac:dyDescent="0.3">
      <c r="A2" s="1" t="s">
        <v>332</v>
      </c>
    </row>
    <row r="3" spans="1:11" ht="15" thickBot="1" x14ac:dyDescent="0.35"/>
    <row r="4" spans="1:11" ht="15" thickBo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42" t="s">
        <v>18</v>
      </c>
      <c r="H4" s="3" t="s">
        <v>30</v>
      </c>
      <c r="I4" s="3" t="s">
        <v>31</v>
      </c>
      <c r="J4" s="10" t="s">
        <v>32</v>
      </c>
      <c r="K4" s="10" t="s">
        <v>12</v>
      </c>
    </row>
    <row r="5" spans="1:11" x14ac:dyDescent="0.3">
      <c r="A5" s="7">
        <v>1</v>
      </c>
      <c r="B5" s="22" t="s">
        <v>118</v>
      </c>
      <c r="C5" s="85">
        <v>11</v>
      </c>
      <c r="D5" s="22" t="s">
        <v>119</v>
      </c>
      <c r="E5" s="22" t="s">
        <v>120</v>
      </c>
      <c r="F5" s="22" t="s">
        <v>121</v>
      </c>
      <c r="G5" s="60"/>
      <c r="H5" s="43"/>
      <c r="I5" s="43"/>
      <c r="J5" s="44"/>
      <c r="K5" s="71"/>
    </row>
    <row r="6" spans="1:11" x14ac:dyDescent="0.3">
      <c r="A6" s="8">
        <v>2</v>
      </c>
      <c r="B6" s="15" t="s">
        <v>38</v>
      </c>
      <c r="C6" s="15">
        <v>6</v>
      </c>
      <c r="D6" s="15" t="s">
        <v>39</v>
      </c>
      <c r="E6" s="15" t="s">
        <v>40</v>
      </c>
      <c r="F6" s="15" t="s">
        <v>24</v>
      </c>
      <c r="G6" s="6"/>
      <c r="H6" s="45"/>
      <c r="I6" s="45"/>
      <c r="J6" s="46"/>
      <c r="K6" s="75"/>
    </row>
    <row r="7" spans="1:11" x14ac:dyDescent="0.3">
      <c r="A7" s="8">
        <v>3</v>
      </c>
      <c r="B7" s="30" t="s">
        <v>59</v>
      </c>
      <c r="C7" s="36">
        <v>10070</v>
      </c>
      <c r="D7" s="30" t="s">
        <v>77</v>
      </c>
      <c r="E7" s="31" t="s">
        <v>272</v>
      </c>
      <c r="F7" s="32" t="s">
        <v>23</v>
      </c>
      <c r="G7" s="37"/>
      <c r="H7" s="45"/>
      <c r="I7" s="45"/>
      <c r="J7" s="46"/>
      <c r="K7" s="75"/>
    </row>
    <row r="8" spans="1:11" x14ac:dyDescent="0.3">
      <c r="A8" s="8">
        <v>4</v>
      </c>
      <c r="B8" s="15" t="s">
        <v>27</v>
      </c>
      <c r="C8" s="15">
        <v>306</v>
      </c>
      <c r="D8" s="15" t="s">
        <v>28</v>
      </c>
      <c r="E8" s="15" t="s">
        <v>29</v>
      </c>
      <c r="F8" s="15" t="s">
        <v>23</v>
      </c>
      <c r="G8" s="60"/>
      <c r="H8" s="45"/>
      <c r="I8" s="45"/>
      <c r="J8" s="46"/>
      <c r="K8" s="75"/>
    </row>
    <row r="9" spans="1:11" x14ac:dyDescent="0.3">
      <c r="A9" s="8">
        <v>5</v>
      </c>
      <c r="B9" s="15" t="s">
        <v>50</v>
      </c>
      <c r="C9" s="15">
        <v>197</v>
      </c>
      <c r="D9" s="15" t="s">
        <v>52</v>
      </c>
      <c r="E9" s="15" t="s">
        <v>51</v>
      </c>
      <c r="F9" s="15" t="s">
        <v>53</v>
      </c>
      <c r="G9" s="60"/>
      <c r="H9" s="45"/>
      <c r="I9" s="45"/>
      <c r="J9" s="46"/>
      <c r="K9" s="75"/>
    </row>
    <row r="10" spans="1:11" x14ac:dyDescent="0.3">
      <c r="A10" s="8">
        <v>6</v>
      </c>
      <c r="B10" s="30" t="s">
        <v>96</v>
      </c>
      <c r="C10" s="36">
        <v>23</v>
      </c>
      <c r="D10" s="30" t="s">
        <v>199</v>
      </c>
      <c r="E10" s="31" t="s">
        <v>200</v>
      </c>
      <c r="F10" s="32"/>
      <c r="G10" s="12"/>
      <c r="H10" s="45"/>
      <c r="I10" s="45"/>
      <c r="J10" s="46"/>
      <c r="K10" s="75"/>
    </row>
    <row r="11" spans="1:11" x14ac:dyDescent="0.3">
      <c r="A11" s="8">
        <v>7</v>
      </c>
      <c r="B11" s="15" t="s">
        <v>96</v>
      </c>
      <c r="C11" s="25">
        <v>64</v>
      </c>
      <c r="D11" s="15" t="s">
        <v>136</v>
      </c>
      <c r="E11" s="15" t="s">
        <v>137</v>
      </c>
      <c r="F11" s="15" t="s">
        <v>48</v>
      </c>
      <c r="G11" s="6"/>
      <c r="H11" s="45"/>
      <c r="I11" s="45"/>
      <c r="J11" s="46"/>
      <c r="K11" s="75"/>
    </row>
    <row r="12" spans="1:11" x14ac:dyDescent="0.3">
      <c r="A12" s="8"/>
      <c r="B12" s="15" t="s">
        <v>33</v>
      </c>
      <c r="C12" s="15">
        <v>39</v>
      </c>
      <c r="D12" s="15" t="s">
        <v>25</v>
      </c>
      <c r="E12" s="15" t="s">
        <v>26</v>
      </c>
      <c r="F12" s="15" t="s">
        <v>34</v>
      </c>
      <c r="G12" s="60"/>
      <c r="H12" s="45"/>
      <c r="I12" s="45"/>
      <c r="J12" s="46"/>
      <c r="K12" s="75"/>
    </row>
  </sheetData>
  <sortState xmlns:xlrd2="http://schemas.microsoft.com/office/spreadsheetml/2017/richdata2" ref="A5:K26">
    <sortCondition ref="A5:A2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058A-FAB6-4F75-967C-3BD9CA5B8307}">
  <dimension ref="A1:J11"/>
  <sheetViews>
    <sheetView workbookViewId="0">
      <selection activeCell="L10" sqref="L10"/>
    </sheetView>
  </sheetViews>
  <sheetFormatPr defaultRowHeight="14.4" x14ac:dyDescent="0.3"/>
  <cols>
    <col min="1" max="1" width="22.5546875" bestFit="1" customWidth="1"/>
    <col min="2" max="2" width="13.88671875" bestFit="1" customWidth="1"/>
    <col min="3" max="3" width="6" bestFit="1" customWidth="1"/>
    <col min="4" max="4" width="10.88671875" bestFit="1" customWidth="1"/>
    <col min="5" max="5" width="16.5546875" bestFit="1" customWidth="1"/>
    <col min="6" max="6" width="5.88671875" bestFit="1" customWidth="1"/>
    <col min="7" max="7" width="4.109375" bestFit="1" customWidth="1"/>
    <col min="8" max="8" width="8.77734375" bestFit="1" customWidth="1"/>
    <col min="9" max="9" width="7.77734375" bestFit="1" customWidth="1"/>
  </cols>
  <sheetData>
    <row r="1" spans="1:10" x14ac:dyDescent="0.3">
      <c r="A1" s="16" t="s">
        <v>321</v>
      </c>
      <c r="B1" s="1"/>
      <c r="C1" s="1"/>
      <c r="D1" s="1"/>
      <c r="E1" s="1"/>
      <c r="F1" s="1"/>
      <c r="G1" s="5"/>
      <c r="H1" s="5"/>
      <c r="I1" s="1"/>
      <c r="J1" s="1"/>
    </row>
    <row r="2" spans="1:10" x14ac:dyDescent="0.3">
      <c r="A2" s="1" t="s">
        <v>436</v>
      </c>
      <c r="B2" s="1"/>
      <c r="C2" s="1"/>
      <c r="D2" s="1"/>
      <c r="E2" s="1"/>
      <c r="F2" s="1"/>
      <c r="G2" s="5"/>
      <c r="H2" s="5"/>
      <c r="I2" s="1"/>
      <c r="J2" s="1"/>
    </row>
    <row r="3" spans="1:10" ht="15" thickBot="1" x14ac:dyDescent="0.35">
      <c r="A3" s="1"/>
      <c r="B3" s="1"/>
      <c r="C3" s="1"/>
      <c r="D3" s="1"/>
      <c r="E3" s="1"/>
      <c r="F3" s="1"/>
      <c r="G3" s="5"/>
      <c r="H3" s="5"/>
      <c r="I3" s="1"/>
      <c r="J3" s="1"/>
    </row>
    <row r="4" spans="1:10" ht="15" thickBo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18</v>
      </c>
      <c r="H4" s="10" t="s">
        <v>21</v>
      </c>
      <c r="I4" s="3" t="s">
        <v>22</v>
      </c>
      <c r="J4" s="3" t="s">
        <v>12</v>
      </c>
    </row>
    <row r="5" spans="1:10" x14ac:dyDescent="0.3">
      <c r="A5" s="9">
        <v>8</v>
      </c>
      <c r="B5" s="22" t="s">
        <v>27</v>
      </c>
      <c r="C5" s="23" t="s">
        <v>618</v>
      </c>
      <c r="D5" s="22" t="s">
        <v>28</v>
      </c>
      <c r="E5" s="22" t="s">
        <v>29</v>
      </c>
      <c r="F5" s="22"/>
      <c r="G5" s="101"/>
      <c r="H5" s="89"/>
      <c r="I5" s="110"/>
      <c r="J5" s="75">
        <f>SUM(A5)/10</f>
        <v>0.8</v>
      </c>
    </row>
    <row r="6" spans="1:10" x14ac:dyDescent="0.3">
      <c r="A6" s="9">
        <v>9</v>
      </c>
      <c r="B6" s="15" t="s">
        <v>619</v>
      </c>
      <c r="C6" s="61"/>
      <c r="D6" s="15" t="s">
        <v>318</v>
      </c>
      <c r="E6" s="15" t="s">
        <v>620</v>
      </c>
      <c r="F6" s="15"/>
      <c r="G6" s="86"/>
      <c r="H6" s="90"/>
      <c r="I6" s="109"/>
      <c r="J6" s="75">
        <f t="shared" ref="J6:J7" si="0">SUM(A6)/10</f>
        <v>0.9</v>
      </c>
    </row>
    <row r="7" spans="1:10" x14ac:dyDescent="0.3">
      <c r="A7" s="9">
        <v>10</v>
      </c>
      <c r="B7" s="59" t="s">
        <v>621</v>
      </c>
      <c r="C7" s="76"/>
      <c r="D7" s="59" t="s">
        <v>622</v>
      </c>
      <c r="E7" s="59" t="s">
        <v>623</v>
      </c>
      <c r="F7" s="59"/>
      <c r="G7" s="87"/>
      <c r="H7" s="90"/>
      <c r="I7" s="109"/>
      <c r="J7" s="75">
        <f t="shared" si="0"/>
        <v>1</v>
      </c>
    </row>
    <row r="8" spans="1:10" x14ac:dyDescent="0.3">
      <c r="A8" s="9"/>
      <c r="B8" s="15"/>
      <c r="C8" s="15"/>
      <c r="D8" s="15"/>
      <c r="E8" s="15"/>
      <c r="F8" s="15"/>
      <c r="G8" s="86"/>
      <c r="H8" s="90"/>
      <c r="I8" s="109"/>
      <c r="J8" s="75"/>
    </row>
    <row r="9" spans="1:10" x14ac:dyDescent="0.3">
      <c r="A9" s="9"/>
      <c r="B9" s="8"/>
      <c r="C9" s="8"/>
      <c r="D9" s="8"/>
      <c r="E9" s="8"/>
      <c r="F9" s="8"/>
      <c r="G9" s="86"/>
      <c r="H9" s="90"/>
      <c r="I9" s="109"/>
      <c r="J9" s="75"/>
    </row>
    <row r="10" spans="1:10" x14ac:dyDescent="0.3">
      <c r="A10" s="9"/>
      <c r="B10" s="30"/>
      <c r="C10" s="36"/>
      <c r="D10" s="30"/>
      <c r="E10" s="31"/>
      <c r="F10" s="32"/>
      <c r="G10" s="86"/>
      <c r="H10" s="90"/>
      <c r="I10" s="109"/>
      <c r="J10" s="75"/>
    </row>
    <row r="11" spans="1:10" x14ac:dyDescent="0.3">
      <c r="A11" s="9"/>
      <c r="B11" s="15"/>
      <c r="C11" s="25"/>
      <c r="D11" s="15"/>
      <c r="E11" s="15"/>
      <c r="F11" s="15"/>
      <c r="G11" s="86"/>
      <c r="H11" s="90"/>
      <c r="I11" s="109"/>
      <c r="J11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Sammanställning</vt:lpstr>
      <vt:lpstr>StoraO</vt:lpstr>
      <vt:lpstr>MBBR</vt:lpstr>
      <vt:lpstr>PaterN</vt:lpstr>
      <vt:lpstr>HermÖ</vt:lpstr>
      <vt:lpstr>Nordön</vt:lpstr>
      <vt:lpstr>Tjörn runt</vt:lpstr>
      <vt:lpstr>Lerkil</vt:lpstr>
      <vt:lpstr>Höstknalten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Möller</dc:creator>
  <cp:lastModifiedBy>Bertil Rohlen</cp:lastModifiedBy>
  <cp:lastPrinted>2023-08-29T07:17:06Z</cp:lastPrinted>
  <dcterms:created xsi:type="dcterms:W3CDTF">2012-12-25T16:45:29Z</dcterms:created>
  <dcterms:modified xsi:type="dcterms:W3CDTF">2023-09-12T11:44:51Z</dcterms:modified>
</cp:coreProperties>
</file>